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tabRatio="735"/>
  </bookViews>
  <sheets>
    <sheet name="ORÇ. REFORMA" sheetId="30" r:id="rId1"/>
    <sheet name="ORÇAMENTO" sheetId="28" state="hidden" r:id="rId2"/>
    <sheet name="COMPOSIÇÕES - REFORMAS" sheetId="22" r:id="rId3"/>
    <sheet name="CRONOGRAMA" sheetId="32" r:id="rId4"/>
    <sheet name="BDI (2)" sheetId="34" r:id="rId5"/>
    <sheet name="Plan1" sheetId="33" r:id="rId6"/>
  </sheets>
  <externalReferences>
    <externalReference r:id="rId7"/>
    <externalReference r:id="rId8"/>
    <externalReference r:id="rId9"/>
  </externalReferences>
  <definedNames>
    <definedName name="______ta105" localSheetId="3">#REF!</definedName>
    <definedName name="______ta105" localSheetId="0">#REF!</definedName>
    <definedName name="______ta105" localSheetId="1">#REF!</definedName>
    <definedName name="______ta157" localSheetId="3">#REF!</definedName>
    <definedName name="______ta157" localSheetId="0">#REF!</definedName>
    <definedName name="______ta157" localSheetId="1">#REF!</definedName>
    <definedName name="_____ta105" localSheetId="3">#REF!</definedName>
    <definedName name="_____ta105" localSheetId="0">#REF!</definedName>
    <definedName name="_____ta105" localSheetId="1">#REF!</definedName>
    <definedName name="_____ta157" localSheetId="3">#REF!</definedName>
    <definedName name="_____ta157" localSheetId="0">#REF!</definedName>
    <definedName name="_____ta157" localSheetId="1">#REF!</definedName>
    <definedName name="____ta105" localSheetId="3">#REF!</definedName>
    <definedName name="____ta105" localSheetId="0">#REF!</definedName>
    <definedName name="____ta105" localSheetId="1">#REF!</definedName>
    <definedName name="____ta157" localSheetId="3">#REF!</definedName>
    <definedName name="____ta157" localSheetId="0">#REF!</definedName>
    <definedName name="____ta157" localSheetId="1">#REF!</definedName>
    <definedName name="___ta105" localSheetId="3">#REF!</definedName>
    <definedName name="___ta105" localSheetId="0">#REF!</definedName>
    <definedName name="___ta105" localSheetId="1">#REF!</definedName>
    <definedName name="___ta157" localSheetId="3">#REF!</definedName>
    <definedName name="___ta157" localSheetId="0">#REF!</definedName>
    <definedName name="___ta157" localSheetId="1">#REF!</definedName>
    <definedName name="__apf1" localSheetId="3">#REF!</definedName>
    <definedName name="__apf1" localSheetId="0">#REF!</definedName>
    <definedName name="__apf1" localSheetId="1">#REF!</definedName>
    <definedName name="__cpf1" localSheetId="3">#REF!</definedName>
    <definedName name="__cpf1" localSheetId="0">#REF!</definedName>
    <definedName name="__cpf1" localSheetId="1">#REF!</definedName>
    <definedName name="__ta105" localSheetId="3">#REF!</definedName>
    <definedName name="__ta105" localSheetId="0">#REF!</definedName>
    <definedName name="__ta105" localSheetId="1">#REF!</definedName>
    <definedName name="__ta157" localSheetId="3">#REF!</definedName>
    <definedName name="__ta157" localSheetId="0">#REF!</definedName>
    <definedName name="__ta157" localSheetId="1">#REF!</definedName>
    <definedName name="_5555" localSheetId="3">#REF!</definedName>
    <definedName name="_5555" localSheetId="0">#REF!</definedName>
    <definedName name="_5555" localSheetId="1">#REF!</definedName>
    <definedName name="_apf1" localSheetId="3">#REF!</definedName>
    <definedName name="_apf1" localSheetId="0">#REF!</definedName>
    <definedName name="_apf1" localSheetId="1">#REF!</definedName>
    <definedName name="_cpf1" localSheetId="3">#REF!</definedName>
    <definedName name="_cpf1" localSheetId="0">#REF!</definedName>
    <definedName name="_cpf1" localSheetId="1">#REF!</definedName>
    <definedName name="_xlnm._FilterDatabase" localSheetId="2" hidden="1">'COMPOSIÇÕES - REFORMAS'!$B$1:$B$257</definedName>
    <definedName name="_sub1" localSheetId="3">#REF!</definedName>
    <definedName name="_sub1" localSheetId="0">#REF!</definedName>
    <definedName name="_sub1" localSheetId="1">#REF!</definedName>
    <definedName name="_sub2" localSheetId="3">#REF!</definedName>
    <definedName name="_sub2" localSheetId="0">#REF!</definedName>
    <definedName name="_sub2" localSheetId="1">#REF!</definedName>
    <definedName name="_sub3" localSheetId="3">#REF!</definedName>
    <definedName name="_sub3" localSheetId="0">#REF!</definedName>
    <definedName name="_sub3" localSheetId="1">#REF!</definedName>
    <definedName name="_sub4" localSheetId="3">#REF!</definedName>
    <definedName name="_sub4" localSheetId="0">#REF!</definedName>
    <definedName name="_sub4" localSheetId="1">#REF!</definedName>
    <definedName name="_ta105" localSheetId="3">#REF!</definedName>
    <definedName name="_ta105" localSheetId="0">#REF!</definedName>
    <definedName name="_ta105" localSheetId="1">#REF!</definedName>
    <definedName name="_ta157" localSheetId="3">#REF!</definedName>
    <definedName name="_ta157" localSheetId="0">#REF!</definedName>
    <definedName name="_ta157" localSheetId="1">#REF!</definedName>
    <definedName name="a" localSheetId="3">#REF!</definedName>
    <definedName name="a" localSheetId="0">#REF!</definedName>
    <definedName name="a" localSheetId="1">#REF!</definedName>
    <definedName name="A500000000000000000000" localSheetId="3">#REF!</definedName>
    <definedName name="A500000000000000000000" localSheetId="0">#REF!</definedName>
    <definedName name="A500000000000000000000" localSheetId="1">#REF!</definedName>
    <definedName name="aapoio3por2por02" localSheetId="3">#REF!</definedName>
    <definedName name="aapoio3por2por02" localSheetId="0">#REF!</definedName>
    <definedName name="aapoio3por2por02" localSheetId="1">#REF!</definedName>
    <definedName name="aapoio3por8por03" localSheetId="3">#REF!</definedName>
    <definedName name="aapoio3por8por03" localSheetId="0">#REF!</definedName>
    <definedName name="aapoio3por8por03" localSheetId="1">#REF!</definedName>
    <definedName name="abc" localSheetId="3">#REF!</definedName>
    <definedName name="abc" localSheetId="0">#REF!</definedName>
    <definedName name="abc" localSheetId="1">#REF!</definedName>
    <definedName name="ACwvu.Características." localSheetId="3" hidden="1">#REF!</definedName>
    <definedName name="ACwvu.Características." localSheetId="0" hidden="1">#REF!</definedName>
    <definedName name="ACwvu.Características." localSheetId="1" hidden="1">#REF!</definedName>
    <definedName name="ACwvu.Ciclos." localSheetId="3" hidden="1">#REF!</definedName>
    <definedName name="ACwvu.Ciclos." localSheetId="0" hidden="1">#REF!</definedName>
    <definedName name="ACwvu.Ciclos." localSheetId="1" hidden="1">#REF!</definedName>
    <definedName name="ACwvu.Custos." localSheetId="3" hidden="1">#REF!</definedName>
    <definedName name="ACwvu.Custos." localSheetId="0" hidden="1">#REF!</definedName>
    <definedName name="ACwvu.Custos." localSheetId="1" hidden="1">#REF!</definedName>
    <definedName name="ACwvu.Recursos." localSheetId="3" hidden="1">#REF!</definedName>
    <definedName name="ACwvu.Recursos." localSheetId="0" hidden="1">#REF!</definedName>
    <definedName name="ACwvu.Recursos." localSheetId="1" hidden="1">#REF!</definedName>
    <definedName name="ADS" localSheetId="3">#REF!</definedName>
    <definedName name="ADS" localSheetId="0">#REF!</definedName>
    <definedName name="ADS" localSheetId="1">#REF!</definedName>
    <definedName name="alvenaria" localSheetId="3">#REF!</definedName>
    <definedName name="alvenaria" localSheetId="0">#REF!</definedName>
    <definedName name="alvenaria" localSheetId="1">#REF!</definedName>
    <definedName name="andaime" localSheetId="3">#REF!</definedName>
    <definedName name="andaime" localSheetId="0">#REF!</definedName>
    <definedName name="andaime" localSheetId="1">#REF!</definedName>
    <definedName name="apontador" localSheetId="3">#REF!</definedName>
    <definedName name="apontador" localSheetId="0">#REF!</definedName>
    <definedName name="apontador" localSheetId="1">#REF!</definedName>
    <definedName name="_xlnm.Print_Area" localSheetId="4">'BDI (2)'!$A$1:$E$42</definedName>
    <definedName name="_xlnm.Print_Area" localSheetId="2">'COMPOSIÇÕES - REFORMAS'!$A$1:$H$310</definedName>
    <definedName name="_xlnm.Print_Area" localSheetId="3">CRONOGRAMA!$A$1:$E$61</definedName>
    <definedName name="_xlnm.Print_Area" localSheetId="0">'ORÇ. REFORMA'!$A$1:$J$137</definedName>
    <definedName name="_xlnm.Print_Area" localSheetId="1">ORÇAMENTO!$A$1:$J$144</definedName>
    <definedName name="_xlnm.Print_Area">#REF!</definedName>
    <definedName name="ASDS" localSheetId="3">#REF!</definedName>
    <definedName name="ASDS" localSheetId="0">#REF!</definedName>
    <definedName name="ASDS" localSheetId="1">#REF!</definedName>
    <definedName name="auxiliar" localSheetId="3">#REF!</definedName>
    <definedName name="auxiliar" localSheetId="0">#REF!</definedName>
    <definedName name="auxiliar" localSheetId="1">#REF!</definedName>
    <definedName name="bacia16" localSheetId="3">#REF!</definedName>
    <definedName name="bacia16" localSheetId="0">#REF!</definedName>
    <definedName name="bacia16" localSheetId="1">#REF!</definedName>
    <definedName name="bdi" localSheetId="3">#REF!</definedName>
    <definedName name="bdi" localSheetId="0">#REF!</definedName>
    <definedName name="bdi" localSheetId="1">#REF!</definedName>
    <definedName name="capataz" localSheetId="3">#REF!</definedName>
    <definedName name="capataz" localSheetId="0">#REF!</definedName>
    <definedName name="capataz" localSheetId="1">#REF!</definedName>
    <definedName name="carpinteiro" localSheetId="3">#REF!</definedName>
    <definedName name="carpinteiro" localSheetId="0">#REF!</definedName>
    <definedName name="carpinteiro" localSheetId="1">#REF!</definedName>
    <definedName name="CC" localSheetId="3">#REF!</definedName>
    <definedName name="CC" localSheetId="0">#REF!</definedName>
    <definedName name="CC" localSheetId="1">#REF!</definedName>
    <definedName name="cccccc" localSheetId="3">#REF!</definedName>
    <definedName name="cccccc" localSheetId="0">#REF!</definedName>
    <definedName name="cccccc" localSheetId="1">#REF!</definedName>
    <definedName name="concreto15" localSheetId="3">#REF!</definedName>
    <definedName name="concreto15" localSheetId="0">#REF!</definedName>
    <definedName name="concreto15" localSheetId="1">#REF!</definedName>
    <definedName name="copiadowntown" localSheetId="3" hidden="1">{"características",#N/A,TRUE,"Imprime1";"ciclos",#N/A,TRUE,"Imprime1"}</definedName>
    <definedName name="cpaux" localSheetId="3">#REF!</definedName>
    <definedName name="cpaux" localSheetId="0">#REF!</definedName>
    <definedName name="cpaux" localSheetId="1">#REF!</definedName>
    <definedName name="CPU" localSheetId="3">#REF!</definedName>
    <definedName name="CPU" localSheetId="0">#REF!</definedName>
    <definedName name="CPU" localSheetId="1">#REF!</definedName>
    <definedName name="crav3Tr32" localSheetId="3">#REF!</definedName>
    <definedName name="crav3Tr32" localSheetId="0">#REF!</definedName>
    <definedName name="crav3Tr32" localSheetId="1">#REF!</definedName>
    <definedName name="cravTr68" localSheetId="3">#REF!</definedName>
    <definedName name="cravTr68" localSheetId="0">#REF!</definedName>
    <definedName name="cravTr68" localSheetId="1">#REF!</definedName>
    <definedName name="CustoPMVC" localSheetId="3">#REF!</definedName>
    <definedName name="CustoPMVC" localSheetId="0">#REF!</definedName>
    <definedName name="CustoPMVC" localSheetId="1">#REF!</definedName>
    <definedName name="DDD" localSheetId="3">#REF!</definedName>
    <definedName name="DDD" localSheetId="0">#REF!</definedName>
    <definedName name="dfdf" localSheetId="3">#REF!</definedName>
    <definedName name="dfdf" localSheetId="0">#REF!</definedName>
    <definedName name="dfdf" localSheetId="1">#REF!</definedName>
    <definedName name="elevação" localSheetId="3">#REF!</definedName>
    <definedName name="elevação" localSheetId="0">#REF!</definedName>
    <definedName name="elevação" localSheetId="1">#REF!</definedName>
    <definedName name="encarregadoAr" localSheetId="3">#REF!</definedName>
    <definedName name="encarregadoAr" localSheetId="0">#REF!</definedName>
    <definedName name="encarregadoAr" localSheetId="1">#REF!</definedName>
    <definedName name="enchimento" localSheetId="3">#REF!</definedName>
    <definedName name="enchimento" localSheetId="0">#REF!</definedName>
    <definedName name="enchimento" localSheetId="1">#REF!</definedName>
    <definedName name="engenheiro" localSheetId="3">#REF!</definedName>
    <definedName name="engenheiro" localSheetId="0">#REF!</definedName>
    <definedName name="engenheiro" localSheetId="1">#REF!</definedName>
    <definedName name="enroPA" localSheetId="3">#REF!</definedName>
    <definedName name="enroPA" localSheetId="0">#REF!</definedName>
    <definedName name="enroPA" localSheetId="1">#REF!</definedName>
    <definedName name="ensecadeira5" localSheetId="3">#REF!</definedName>
    <definedName name="ensecadeira5" localSheetId="0">#REF!</definedName>
    <definedName name="ensecadeira5" localSheetId="1">#REF!</definedName>
    <definedName name="escavacao.2" localSheetId="3">#REF!</definedName>
    <definedName name="escavacao.2" localSheetId="0">#REF!</definedName>
    <definedName name="escavacao.2" localSheetId="1">#REF!</definedName>
    <definedName name="escoramentof" localSheetId="3">#REF!</definedName>
    <definedName name="escoramentof" localSheetId="0">#REF!</definedName>
    <definedName name="escoramentof" localSheetId="1">#REF!</definedName>
    <definedName name="ESS" localSheetId="3">#REF!</definedName>
    <definedName name="ESS" localSheetId="0">#REF!</definedName>
    <definedName name="Excel_BuiltIn_Print_Area_2">"$#REF!.$A$8:$D$82"</definedName>
    <definedName name="Excel_BuiltIn_Print_Area_2_1_1">"$#REF!.$A$7:$J$73"</definedName>
    <definedName name="Excel_BuiltIn_Print_Area_3">"$#REF!.$A$8:$D$76"</definedName>
    <definedName name="Excel_BuiltIn_Print_Area_3_1">"$#REF!.$A$7:$K$92"</definedName>
    <definedName name="Excel_BuiltIn_Print_Area_3_1_1">"$#REF!.$A$7:$K$91"</definedName>
    <definedName name="Excel_BuiltIn_Print_Titles_3_1">"$#REF!.$A$7:$IV$15"</definedName>
    <definedName name="f" localSheetId="3">#REF!</definedName>
    <definedName name="f" localSheetId="0">#REF!</definedName>
    <definedName name="f" localSheetId="1">#REF!</definedName>
    <definedName name="feitor" localSheetId="3">#REF!</definedName>
    <definedName name="feitor" localSheetId="0">#REF!</definedName>
    <definedName name="feitor" localSheetId="1">#REF!</definedName>
    <definedName name="ferreiro" localSheetId="3">#REF!</definedName>
    <definedName name="ferreiro" localSheetId="0">#REF!</definedName>
    <definedName name="ferreiro" localSheetId="1">#REF!</definedName>
    <definedName name="financ">'[1]CRON. FÍSICO-FINANCEIRO HABIT.'!$G$6</definedName>
    <definedName name="forcortdob" localSheetId="3">#REF!</definedName>
    <definedName name="forcortdob" localSheetId="0">#REF!</definedName>
    <definedName name="forcortdob" localSheetId="1">#REF!</definedName>
    <definedName name="formacurva" localSheetId="3">#REF!</definedName>
    <definedName name="formacurva" localSheetId="0">#REF!</definedName>
    <definedName name="formacurva" localSheetId="1">#REF!</definedName>
    <definedName name="formaplana" localSheetId="3">#REF!</definedName>
    <definedName name="formaplana" localSheetId="0">#REF!</definedName>
    <definedName name="formaplana" localSheetId="1">#REF!</definedName>
    <definedName name="fornec3Tr32" localSheetId="3">#REF!</definedName>
    <definedName name="fornec3Tr32" localSheetId="0">#REF!</definedName>
    <definedName name="fornec3Tr32" localSheetId="1">#REF!</definedName>
    <definedName name="fornecTr68" localSheetId="3">#REF!</definedName>
    <definedName name="fornecTr68" localSheetId="0">#REF!</definedName>
    <definedName name="fornecTr68" localSheetId="1">#REF!</definedName>
    <definedName name="furador" localSheetId="3">#REF!</definedName>
    <definedName name="furador" localSheetId="0">#REF!</definedName>
    <definedName name="furador" localSheetId="1">#REF!</definedName>
    <definedName name="gcorpo" localSheetId="3">#REF!</definedName>
    <definedName name="gcorpo" localSheetId="0">#REF!</definedName>
    <definedName name="gcorpo" localSheetId="1">#REF!</definedName>
    <definedName name="geral" localSheetId="3">#REF!</definedName>
    <definedName name="geral" localSheetId="0">#REF!</definedName>
    <definedName name="geral" localSheetId="1">#REF!</definedName>
    <definedName name="_xlnm.Recorder" localSheetId="4">#REF!</definedName>
    <definedName name="_xlnm.Recorder" localSheetId="3">#REF!</definedName>
    <definedName name="_xlnm.Recorder" localSheetId="0">#REF!</definedName>
    <definedName name="_xlnm.Recorder" localSheetId="1">#REF!</definedName>
    <definedName name="_xlnm.Recorder">#REF!</definedName>
    <definedName name="hbomba" localSheetId="3">#REF!</definedName>
    <definedName name="hbomba" localSheetId="0">#REF!</definedName>
    <definedName name="hbomba" localSheetId="1">#REF!</definedName>
    <definedName name="INSUMOS" localSheetId="3">#REF!</definedName>
    <definedName name="INSUMOS" localSheetId="0">#REF!</definedName>
    <definedName name="INSUMOS" localSheetId="1">#REF!</definedName>
    <definedName name="jeribu" localSheetId="3">#REF!</definedName>
    <definedName name="jeribu" localSheetId="0">#REF!</definedName>
    <definedName name="jeribu" localSheetId="1">#REF!</definedName>
    <definedName name="k" localSheetId="3">#REF!</definedName>
    <definedName name="k" localSheetId="0">#REF!</definedName>
    <definedName name="k" localSheetId="1">#REF!</definedName>
    <definedName name="kg" localSheetId="3">#REF!</definedName>
    <definedName name="kg" localSheetId="0">#REF!</definedName>
    <definedName name="kg" localSheetId="1">#REF!</definedName>
    <definedName name="lama" localSheetId="3">#REF!</definedName>
    <definedName name="lama" localSheetId="0">#REF!</definedName>
    <definedName name="lama" localSheetId="1">#REF!</definedName>
    <definedName name="leis" localSheetId="3">#REF!</definedName>
    <definedName name="leis" localSheetId="0">#REF!</definedName>
    <definedName name="leis" localSheetId="1">#REF!</definedName>
    <definedName name="Macro101" localSheetId="3">[2]!Macro16</definedName>
    <definedName name="Macro101" localSheetId="0">[2]!Macro16</definedName>
    <definedName name="Macro101" localSheetId="1">[2]!Macro16</definedName>
    <definedName name="Macro16">#N/A</definedName>
    <definedName name="mãodeobra" localSheetId="3">#REF!</definedName>
    <definedName name="mãodeobra" localSheetId="0">#REF!</definedName>
    <definedName name="mãodeobra" localSheetId="1">#REF!</definedName>
    <definedName name="massacara" localSheetId="3">#REF!</definedName>
    <definedName name="massacara" localSheetId="0">#REF!</definedName>
    <definedName name="massacara" localSheetId="1">#REF!</definedName>
    <definedName name="materiais" localSheetId="3">#REF!</definedName>
    <definedName name="materiais" localSheetId="0">#REF!</definedName>
    <definedName name="materiais" localSheetId="1">#REF!</definedName>
    <definedName name="mestre" localSheetId="3">#REF!</definedName>
    <definedName name="mestre" localSheetId="0">#REF!</definedName>
    <definedName name="mestre" localSheetId="1">#REF!</definedName>
    <definedName name="nome" localSheetId="3">#REF!</definedName>
    <definedName name="nome" localSheetId="0">#REF!</definedName>
    <definedName name="nome" localSheetId="1">#REF!</definedName>
    <definedName name="NOVOS" localSheetId="3">#REF!</definedName>
    <definedName name="NOVOS" localSheetId="0">#REF!</definedName>
    <definedName name="NOVOS" localSheetId="1">#REF!</definedName>
    <definedName name="operabate" localSheetId="3">#REF!</definedName>
    <definedName name="operabate" localSheetId="0">#REF!</definedName>
    <definedName name="operabate" localSheetId="1">#REF!</definedName>
    <definedName name="ORÇAMENTO" localSheetId="3" hidden="1">{"características",#N/A,TRUE,"Imprime1";"ciclos",#N/A,TRUE,"Imprime1"}</definedName>
    <definedName name="paux" localSheetId="3">#REF!</definedName>
    <definedName name="paux" localSheetId="0">#REF!</definedName>
    <definedName name="paux" localSheetId="1">#REF!</definedName>
    <definedName name="pedreiro" localSheetId="3">#REF!</definedName>
    <definedName name="pedreiro" localSheetId="0">#REF!</definedName>
    <definedName name="pedreiro" localSheetId="1">#REF!</definedName>
    <definedName name="pinturas" localSheetId="3">#REF!</definedName>
    <definedName name="pinturas" localSheetId="0">#REF!</definedName>
    <definedName name="pinturas" localSheetId="1">#REF!</definedName>
    <definedName name="PLAN" localSheetId="3">#REF!</definedName>
    <definedName name="PLAN" localSheetId="0">#REF!</definedName>
    <definedName name="PLAN" localSheetId="1">#REF!</definedName>
    <definedName name="PLANILHA" localSheetId="3">#REF!</definedName>
    <definedName name="PLANILHA" localSheetId="0">#REF!</definedName>
    <definedName name="PLANILHA" localSheetId="1">#REF!</definedName>
    <definedName name="ponteest1650" localSheetId="3">#REF!</definedName>
    <definedName name="ponteest1650" localSheetId="0">#REF!</definedName>
    <definedName name="ponteest1650" localSheetId="1">#REF!</definedName>
    <definedName name="ponteest856" localSheetId="3">#REF!</definedName>
    <definedName name="ponteest856" localSheetId="0">#REF!</definedName>
    <definedName name="ponteest856" localSheetId="1">#REF!</definedName>
    <definedName name="ponteest894" localSheetId="3">#REF!</definedName>
    <definedName name="ponteest894" localSheetId="0">#REF!</definedName>
    <definedName name="ponteest894" localSheetId="1">#REF!</definedName>
    <definedName name="PRECO" localSheetId="3">#REF!</definedName>
    <definedName name="PRECO" localSheetId="0">#REF!</definedName>
    <definedName name="PRECO" localSheetId="1">#REF!</definedName>
    <definedName name="preco1" localSheetId="3">#REF!</definedName>
    <definedName name="preco1" localSheetId="0">#REF!</definedName>
    <definedName name="preco1" localSheetId="1">#REF!</definedName>
    <definedName name="PRINT_AREA_MI" localSheetId="3">#REF!</definedName>
    <definedName name="PRINT_AREA_MI" localSheetId="0">#REF!</definedName>
    <definedName name="PRINT_AREA_MI" localSheetId="1">#REF!</definedName>
    <definedName name="PRINT_TITLES_MI" localSheetId="3">#REF!</definedName>
    <definedName name="PRINT_TITLES_MI" localSheetId="0">#REF!</definedName>
    <definedName name="PRINT_TITLES_MI" localSheetId="1">#REF!</definedName>
    <definedName name="queiroz" localSheetId="3">#REF!</definedName>
    <definedName name="queiroz" localSheetId="0">#REF!</definedName>
    <definedName name="queiroz" localSheetId="1">#REF!</definedName>
    <definedName name="s" localSheetId="3">#REF!</definedName>
    <definedName name="s" localSheetId="0">#REF!</definedName>
    <definedName name="s" localSheetId="1">#REF!</definedName>
    <definedName name="SBDBBBF" localSheetId="3">#REF!</definedName>
    <definedName name="SBDBBBF" localSheetId="0">#REF!</definedName>
    <definedName name="SBDBBBF" localSheetId="1">#REF!</definedName>
    <definedName name="servente" localSheetId="3">#REF!</definedName>
    <definedName name="servente" localSheetId="0">#REF!</definedName>
    <definedName name="servente" localSheetId="1">#REF!</definedName>
    <definedName name="serventep" localSheetId="3">#REF!</definedName>
    <definedName name="serventep" localSheetId="0">#REF!</definedName>
    <definedName name="serventep" localSheetId="1">#REF!</definedName>
    <definedName name="servi" localSheetId="3">#REF!</definedName>
    <definedName name="servi" localSheetId="0">#REF!</definedName>
    <definedName name="servi" localSheetId="1">#REF!</definedName>
    <definedName name="serviçosterceirizados" localSheetId="3">#REF!</definedName>
    <definedName name="serviçosterceirizados" localSheetId="0">#REF!</definedName>
    <definedName name="serviçosterceirizados" localSheetId="1">#REF!</definedName>
    <definedName name="SINAPI_OUTUBRO" localSheetId="3">#REF!</definedName>
    <definedName name="SINAPI_OUTUBRO" localSheetId="0">#REF!</definedName>
    <definedName name="SINAPI_OUTUBRO" localSheetId="1">#REF!</definedName>
    <definedName name="soldador" localSheetId="3">#REF!</definedName>
    <definedName name="soldador" localSheetId="0">#REF!</definedName>
    <definedName name="soldador" localSheetId="1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wvu.Características." localSheetId="3" hidden="1">#REF!</definedName>
    <definedName name="Swvu.Características." localSheetId="0" hidden="1">#REF!</definedName>
    <definedName name="Swvu.Características." localSheetId="1" hidden="1">#REF!</definedName>
    <definedName name="Swvu.Ciclos." localSheetId="3" hidden="1">#REF!</definedName>
    <definedName name="Swvu.Ciclos." localSheetId="0" hidden="1">#REF!</definedName>
    <definedName name="Swvu.Ciclos." localSheetId="1" hidden="1">#REF!</definedName>
    <definedName name="Swvu.Custos." localSheetId="3" hidden="1">#REF!</definedName>
    <definedName name="Swvu.Custos." localSheetId="0" hidden="1">#REF!</definedName>
    <definedName name="Swvu.Custos." localSheetId="1" hidden="1">#REF!</definedName>
    <definedName name="Swvu.Recursos." localSheetId="3" hidden="1">#REF!</definedName>
    <definedName name="Swvu.Recursos." localSheetId="0" hidden="1">#REF!</definedName>
    <definedName name="Swvu.Recursos." localSheetId="1" hidden="1">#REF!</definedName>
    <definedName name="teste" localSheetId="3">#REF!</definedName>
    <definedName name="teste" localSheetId="0">#REF!</definedName>
    <definedName name="teste" localSheetId="1">#REF!</definedName>
    <definedName name="teste1" localSheetId="3">#REF!</definedName>
    <definedName name="teste1" localSheetId="0">#REF!</definedName>
    <definedName name="teste1" localSheetId="1">#REF!</definedName>
    <definedName name="teste2" localSheetId="3">#REF!</definedName>
    <definedName name="teste2" localSheetId="0">#REF!</definedName>
    <definedName name="teste2" localSheetId="1">#REF!</definedName>
    <definedName name="teste3" localSheetId="3">#REF!</definedName>
    <definedName name="teste3" localSheetId="0">#REF!</definedName>
    <definedName name="teste3" localSheetId="1">#REF!</definedName>
    <definedName name="Tijuipe" localSheetId="3">#REF!</definedName>
    <definedName name="Tijuipe" localSheetId="0">#REF!</definedName>
    <definedName name="Tijuipe" localSheetId="1">#REF!</definedName>
    <definedName name="tijuipinho" localSheetId="3">#REF!</definedName>
    <definedName name="tijuipinho" localSheetId="0">#REF!</definedName>
    <definedName name="tijuipinho" localSheetId="1">#REF!</definedName>
    <definedName name="TiposObras">[3]DADOS!$A$1:$A$6</definedName>
    <definedName name="TITULO" localSheetId="3">#REF!</definedName>
    <definedName name="TITULO" localSheetId="0">#REF!</definedName>
    <definedName name="TITULO" localSheetId="1">#REF!</definedName>
    <definedName name="_xlnm.Print_Titles" localSheetId="4">#REF!</definedName>
    <definedName name="_xlnm.Print_Titles" localSheetId="3">#REF!</definedName>
    <definedName name="_xlnm.Print_Titles" localSheetId="0">'ORÇ. REFORMA'!$9:$9</definedName>
    <definedName name="_xlnm.Print_Titles" localSheetId="1">ORÇAMENTO!$9:$9</definedName>
    <definedName name="_xlnm.Print_Titles">#REF!</definedName>
    <definedName name="topógrafo" localSheetId="3">#REF!</definedName>
    <definedName name="topógrafo" localSheetId="0">#REF!</definedName>
    <definedName name="topógrafo" localSheetId="1">#REF!</definedName>
    <definedName name="transolo" localSheetId="3">#REF!</definedName>
    <definedName name="transolo" localSheetId="0">#REF!</definedName>
    <definedName name="transolo" localSheetId="1">#REF!</definedName>
    <definedName name="tubulão" localSheetId="3">#REF!</definedName>
    <definedName name="tubulão" localSheetId="0">#REF!</definedName>
    <definedName name="tubulão" localSheetId="1">#REF!</definedName>
    <definedName name="tubulCA" localSheetId="3">#REF!</definedName>
    <definedName name="tubulCA" localSheetId="0">#REF!</definedName>
    <definedName name="tubulCA" localSheetId="1">#REF!</definedName>
    <definedName name="usodeequipamentos" localSheetId="3">#REF!</definedName>
    <definedName name="usodeequipamentos" localSheetId="0">#REF!</definedName>
    <definedName name="usodeequipamentos" localSheetId="1">#REF!</definedName>
    <definedName name="vigia" localSheetId="3">#REF!</definedName>
    <definedName name="vigia" localSheetId="0">#REF!</definedName>
    <definedName name="vigia" localSheetId="1">#REF!</definedName>
    <definedName name="w" localSheetId="3">#REF!</definedName>
    <definedName name="w" localSheetId="0">#REF!</definedName>
    <definedName name="w" localSheetId="1">#REF!</definedName>
    <definedName name="wrn.relat1" localSheetId="3" hidden="1">{"características",#N/A,TRUE,"Imprime1";"ciclos",#N/A,TRUE,"Imprime1"}</definedName>
    <definedName name="wrn.relat1." localSheetId="3" hidden="1">{"características",#N/A,TRUE,"Imprime1";"ciclos",#N/A,TRUE,"Imprime1"}</definedName>
    <definedName name="wrn.relat2." localSheetId="3" hidden="1">{"Características",#N/A,TRUE,"Imprime1";"Custos",#N/A,TRUE,"Imprime1"}</definedName>
    <definedName name="wvu.Características." localSheetId="3" hidden="1">{TRUE,FALSE,-2.75,-17,579.75,300.75,FALSE,TRUE,TRUE,FALSE,0,1,#N/A,1,#N/A,9.6125,21.1764705882353,1,FALSE,FALSE,3,TRUE,1,FALSE,100,"Swvu.Características.","ACwvu.Características.",#N/A,FALSE,FALSE,0.78740157480315,0.78740157480315,0.748031496062992,0.866141732283465,1,"","&amp;R&amp;P",TRUE,FALSE,FALSE,FALSE,1,100,#N/A,#N/A,"=R5C1:R64C8","=R1:R4",FALSE,FALSE,FALSE,FALSE,TRUE,9,300,300,FALSE,FALSE,TRUE,TRUE,TRUE}</definedName>
    <definedName name="wvu.Ciclos." localSheetId="3" hidden="1">{TRUE,FALSE,-2.75,-17,579.75,300.75,FALSE,TRUE,TRUE,FALSE,0,1,#N/A,50,#N/A,9.6125,21,1,FALSE,FALSE,3,TRUE,1,FALSE,100,"Swvu.Ciclos.","ACwvu.Ciclos.",#N/A,FALSE,FALSE,0.78740157480315,0.78740157480315,0.748031496062992,0.866141732283465,1,"","&amp;R&amp;P",TRUE,FALSE,FALSE,FALSE,1,80,#N/A,#N/A,"=R65C1:R127C8","=R1:R4",FALSE,FALSE,FALSE,FALSE,TRUE,9,300,300,FALSE,FALSE,TRUE,TRUE,TRUE}</definedName>
    <definedName name="wvu.Custos." localSheetId="3" hidden="1">{TRUE,FALSE,-2.75,-17,579.75,300.75,FALSE,TRUE,TRUE,FALSE,0,1,#N/A,120,#N/A,9.6125,19.4705882352941,1,FALSE,FALSE,3,TRUE,1,FALSE,100,"Swvu.Custos.","ACwvu.Custos.",#N/A,FALSE,FALSE,0.78740157480315,0.78740157480315,0.748031496062992,0.866141732283465,1,"","&amp;R&amp;P",TRUE,FALSE,FALSE,FALSE,1,80,#N/A,#N/A,"=R129C1:R193C8","=R1:R4",FALSE,FALSE,FALSE,FALSE,TRUE,9,300,300,FALSE,FALSE,TRUE,TRUE,TRUE}</definedName>
    <definedName name="wvu.Recursos." localSheetId="3" hidden="1">{TRUE,FALSE,-2.75,-17,579.75,300.75,FALSE,TRUE,TRUE,FALSE,0,1,#N/A,186,#N/A,9.6125,19.4117647058824,1,FALSE,FALSE,3,TRUE,1,FALSE,100,"Swvu.Recursos.","ACwvu.Recursos.",#N/A,FALSE,FALSE,0.78740157480315,0.78740157480315,0.748031496062992,0.866141732283465,1,"","&amp;R&amp;P",TRUE,FALSE,FALSE,FALSE,1,80,#N/A,#N/A,"=R195C1:R259C8","=R1:R4",FALSE,FALSE,FALSE,FALSE,TRUE,9,300,300,FALSE,FALSE,TRUE,TRUE,TRUE}</definedName>
    <definedName name="X" localSheetId="3">#REF!</definedName>
    <definedName name="X" localSheetId="0">#REF!</definedName>
    <definedName name="X" localSheetId="1">#REF!</definedName>
    <definedName name="xique" localSheetId="3">#REF!</definedName>
    <definedName name="xique" localSheetId="0">#REF!</definedName>
    <definedName name="xique" localSheetId="1">#REF!</definedName>
    <definedName name="y" localSheetId="3">#REF!</definedName>
    <definedName name="y" localSheetId="0">#REF!</definedName>
    <definedName name="y" localSheetId="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2" i="22" l="1"/>
  <c r="H293" i="22"/>
  <c r="H294" i="22"/>
  <c r="H291" i="22"/>
  <c r="H298" i="22" s="1"/>
  <c r="G124" i="30" s="1"/>
  <c r="H108" i="22"/>
  <c r="H106" i="22"/>
  <c r="H107" i="22"/>
  <c r="H125" i="22"/>
  <c r="H126" i="22"/>
  <c r="H285" i="22"/>
  <c r="H284" i="22"/>
  <c r="H283" i="22"/>
  <c r="H282" i="22"/>
  <c r="H281" i="22"/>
  <c r="H280" i="22"/>
  <c r="H279" i="22"/>
  <c r="H273" i="22"/>
  <c r="H272" i="22"/>
  <c r="H271" i="22"/>
  <c r="H270" i="22"/>
  <c r="H269" i="22"/>
  <c r="H268" i="22"/>
  <c r="H267" i="22"/>
  <c r="H266" i="22"/>
  <c r="H265" i="22"/>
  <c r="H274" i="22" s="1"/>
  <c r="G22" i="30" s="1"/>
  <c r="H286" i="22" l="1"/>
  <c r="G23" i="30" s="1"/>
  <c r="H258" i="22"/>
  <c r="H257" i="22"/>
  <c r="H256" i="22"/>
  <c r="H255" i="22"/>
  <c r="H254" i="22"/>
  <c r="H253" i="22"/>
  <c r="H259" i="22" l="1"/>
  <c r="G24" i="30" s="1"/>
  <c r="H240" i="22" l="1"/>
  <c r="H241" i="22"/>
  <c r="H242" i="22"/>
  <c r="H243" i="22"/>
  <c r="H244" i="22"/>
  <c r="H245" i="22"/>
  <c r="H246" i="22"/>
  <c r="H247" i="22"/>
  <c r="H239" i="22"/>
  <c r="H248" i="22" l="1"/>
  <c r="G21" i="30" s="1"/>
  <c r="I24" i="30"/>
  <c r="F47" i="30" l="1"/>
  <c r="H233" i="22" l="1"/>
  <c r="H232" i="22"/>
  <c r="H231" i="22"/>
  <c r="H229" i="22"/>
  <c r="H230" i="22"/>
  <c r="H228" i="22"/>
  <c r="H227" i="22"/>
  <c r="H226" i="22"/>
  <c r="H225" i="22"/>
  <c r="H234" i="22" l="1"/>
  <c r="G48" i="30" s="1"/>
  <c r="I48" i="30" s="1"/>
  <c r="H220" i="22" l="1"/>
  <c r="H219" i="22"/>
  <c r="H218" i="22"/>
  <c r="H217" i="22"/>
  <c r="H216" i="22"/>
  <c r="H210" i="22"/>
  <c r="H209" i="22"/>
  <c r="H208" i="22"/>
  <c r="H207" i="22"/>
  <c r="H206" i="22"/>
  <c r="H221" i="22" l="1"/>
  <c r="G26" i="30" s="1"/>
  <c r="I26" i="30" s="1"/>
  <c r="H211" i="22"/>
  <c r="G25" i="30" s="1"/>
  <c r="I25" i="30" s="1"/>
  <c r="H195" i="22"/>
  <c r="H196" i="22"/>
  <c r="H197" i="22"/>
  <c r="H198" i="22"/>
  <c r="H199" i="22"/>
  <c r="H200" i="22"/>
  <c r="H201" i="22"/>
  <c r="H212" i="22" l="1"/>
  <c r="H202" i="22"/>
  <c r="G18" i="30" s="1"/>
  <c r="H190" i="22"/>
  <c r="H189" i="22"/>
  <c r="H188" i="22"/>
  <c r="H187" i="22"/>
  <c r="H186" i="22"/>
  <c r="H185" i="22"/>
  <c r="H184" i="22"/>
  <c r="H183" i="22"/>
  <c r="H182" i="22"/>
  <c r="H181" i="22"/>
  <c r="H180" i="22"/>
  <c r="H191" i="22" l="1"/>
  <c r="H175" i="22" l="1"/>
  <c r="H174" i="22"/>
  <c r="H173" i="22"/>
  <c r="H172" i="22"/>
  <c r="H171" i="22"/>
  <c r="H170" i="22"/>
  <c r="H169" i="22"/>
  <c r="H168" i="22"/>
  <c r="H167" i="22"/>
  <c r="H166" i="22"/>
  <c r="H165" i="22"/>
  <c r="H164" i="22"/>
  <c r="H163" i="22"/>
  <c r="H158" i="22"/>
  <c r="H157" i="22"/>
  <c r="H156" i="22"/>
  <c r="H159" i="22" l="1"/>
  <c r="G47" i="30" s="1"/>
  <c r="I47" i="30" s="1"/>
  <c r="H176" i="22"/>
  <c r="G81" i="30" s="1"/>
  <c r="I5" i="30"/>
  <c r="G5" i="22"/>
  <c r="E5" i="32"/>
  <c r="L32" i="30"/>
  <c r="H47" i="30" l="1"/>
  <c r="J47" i="30" s="1"/>
  <c r="H24" i="30"/>
  <c r="J24" i="30" s="1"/>
  <c r="H48" i="30"/>
  <c r="J48" i="30" s="1"/>
  <c r="G126" i="30"/>
  <c r="H25" i="30"/>
  <c r="J25" i="30" s="1"/>
  <c r="H26" i="30"/>
  <c r="J26" i="30" s="1"/>
  <c r="H114" i="30"/>
  <c r="J114" i="30" s="1"/>
  <c r="I114" i="30"/>
  <c r="H115" i="30"/>
  <c r="J115" i="30" s="1"/>
  <c r="I115" i="30"/>
  <c r="H151" i="22"/>
  <c r="H150" i="22"/>
  <c r="H149" i="22"/>
  <c r="H148" i="22"/>
  <c r="H147" i="22"/>
  <c r="H146" i="22"/>
  <c r="F138" i="22"/>
  <c r="H138" i="22" s="1"/>
  <c r="H140" i="22"/>
  <c r="H139" i="22"/>
  <c r="H136" i="22"/>
  <c r="H137" i="22"/>
  <c r="H135" i="22"/>
  <c r="H152" i="22" l="1"/>
  <c r="G116" i="30" s="1"/>
  <c r="H141" i="22"/>
  <c r="G78" i="30" s="1"/>
  <c r="H129" i="22"/>
  <c r="H128" i="22"/>
  <c r="H127" i="22"/>
  <c r="H130" i="22" l="1"/>
  <c r="G77" i="30"/>
  <c r="H118" i="22"/>
  <c r="H119" i="22"/>
  <c r="H117" i="22"/>
  <c r="H116" i="22"/>
  <c r="H115" i="22"/>
  <c r="H46" i="22"/>
  <c r="H45" i="22"/>
  <c r="H44" i="22"/>
  <c r="H43" i="22"/>
  <c r="H42" i="22"/>
  <c r="H36" i="22"/>
  <c r="H35" i="22"/>
  <c r="H29" i="22"/>
  <c r="H28" i="22"/>
  <c r="H21" i="22"/>
  <c r="H22" i="22"/>
  <c r="H120" i="22" l="1"/>
  <c r="G76" i="30" s="1"/>
  <c r="H23" i="22"/>
  <c r="G17" i="30" s="1"/>
  <c r="H37" i="22"/>
  <c r="H47" i="22"/>
  <c r="G37" i="30" s="1"/>
  <c r="H30" i="22"/>
  <c r="I84" i="30"/>
  <c r="A49" i="32" l="1"/>
  <c r="A47" i="32"/>
  <c r="A45" i="32"/>
  <c r="A43" i="32"/>
  <c r="A41" i="32"/>
  <c r="A39" i="32"/>
  <c r="A37" i="32"/>
  <c r="A35" i="32"/>
  <c r="A33" i="32"/>
  <c r="A31" i="32"/>
  <c r="A29" i="32"/>
  <c r="A27" i="32"/>
  <c r="A24" i="32"/>
  <c r="A22" i="32"/>
  <c r="A20" i="32"/>
  <c r="A18" i="32"/>
  <c r="A16" i="32"/>
  <c r="B24" i="32"/>
  <c r="B22" i="32"/>
  <c r="B20" i="32"/>
  <c r="B18" i="32"/>
  <c r="B16" i="32"/>
  <c r="C17" i="32"/>
  <c r="C19" i="32"/>
  <c r="G19" i="32" s="1"/>
  <c r="C21" i="32"/>
  <c r="G21" i="32" s="1"/>
  <c r="C23" i="32"/>
  <c r="H100" i="22" l="1"/>
  <c r="H91" i="22"/>
  <c r="H82" i="22"/>
  <c r="H73" i="22"/>
  <c r="H64" i="22"/>
  <c r="H99" i="22"/>
  <c r="H90" i="22"/>
  <c r="H81" i="22"/>
  <c r="H72" i="22"/>
  <c r="H63" i="22"/>
  <c r="H109" i="22" l="1"/>
  <c r="H110" i="22" s="1"/>
  <c r="H61" i="22"/>
  <c r="H98" i="22"/>
  <c r="H97" i="22"/>
  <c r="H89" i="22"/>
  <c r="H88" i="22"/>
  <c r="H80" i="22"/>
  <c r="H79" i="22"/>
  <c r="H71" i="22"/>
  <c r="H70" i="22"/>
  <c r="H55" i="22"/>
  <c r="H54" i="22"/>
  <c r="H53" i="22"/>
  <c r="H52" i="22"/>
  <c r="H15" i="22"/>
  <c r="H14" i="22"/>
  <c r="H13" i="22"/>
  <c r="G46" i="30" l="1"/>
  <c r="H16" i="22"/>
  <c r="G14" i="30" s="1"/>
  <c r="H56" i="22"/>
  <c r="G40" i="30" s="1"/>
  <c r="H74" i="22"/>
  <c r="G42" i="30" s="1"/>
  <c r="H83" i="22"/>
  <c r="G43" i="30" s="1"/>
  <c r="H92" i="22"/>
  <c r="G44" i="30" s="1"/>
  <c r="H101" i="22"/>
  <c r="G45" i="30" s="1"/>
  <c r="H62" i="22"/>
  <c r="H65" i="22" s="1"/>
  <c r="G41" i="30" s="1"/>
  <c r="I41" i="30" s="1"/>
  <c r="I46" i="30" l="1"/>
  <c r="B23" i="33" l="1"/>
  <c r="B26" i="33"/>
  <c r="B24" i="33"/>
  <c r="B25" i="33" s="1"/>
  <c r="B22" i="33"/>
  <c r="B20" i="33"/>
  <c r="B21" i="33" s="1"/>
  <c r="I22" i="30"/>
  <c r="B18" i="33"/>
  <c r="B17" i="33"/>
  <c r="B16" i="33"/>
  <c r="B15" i="33"/>
  <c r="B10" i="33"/>
  <c r="B7" i="33"/>
  <c r="B9" i="33" s="1"/>
  <c r="C25" i="32" l="1"/>
  <c r="C46" i="32"/>
  <c r="B49" i="32" l="1"/>
  <c r="B47" i="32"/>
  <c r="B45" i="32"/>
  <c r="B43" i="32"/>
  <c r="C48" i="32"/>
  <c r="C44" i="32"/>
  <c r="B41" i="32"/>
  <c r="B39" i="32"/>
  <c r="B37" i="32"/>
  <c r="B35" i="32"/>
  <c r="B33" i="32"/>
  <c r="B31" i="32"/>
  <c r="B29" i="32"/>
  <c r="B27" i="32"/>
  <c r="I17" i="30" l="1"/>
  <c r="I42" i="30"/>
  <c r="I45" i="30"/>
  <c r="I126" i="30"/>
  <c r="I44" i="30" l="1"/>
  <c r="I43" i="30"/>
  <c r="I40" i="30"/>
  <c r="I119" i="30"/>
  <c r="I49" i="30" l="1"/>
  <c r="I97" i="30"/>
  <c r="I100" i="30"/>
  <c r="I101" i="30" l="1"/>
  <c r="I102" i="30" s="1"/>
  <c r="I95" i="30"/>
  <c r="I91" i="30"/>
  <c r="I90" i="30"/>
  <c r="I89" i="30"/>
  <c r="I87" i="30" l="1"/>
  <c r="I86" i="30"/>
  <c r="I83" i="30"/>
  <c r="I69" i="30" l="1"/>
  <c r="I66" i="30"/>
  <c r="I64" i="30"/>
  <c r="I63" i="30"/>
  <c r="I30" i="30" l="1"/>
  <c r="I60" i="30"/>
  <c r="I59" i="30"/>
  <c r="I61" i="30"/>
  <c r="I18" i="30"/>
  <c r="I110" i="30" l="1"/>
  <c r="I109" i="30"/>
  <c r="I88" i="30"/>
  <c r="I85" i="30"/>
  <c r="I82" i="30"/>
  <c r="I81" i="30"/>
  <c r="I125" i="30"/>
  <c r="I124" i="30"/>
  <c r="I121" i="30"/>
  <c r="I120" i="30"/>
  <c r="I118" i="30"/>
  <c r="I117" i="30"/>
  <c r="I116" i="30"/>
  <c r="I113" i="30"/>
  <c r="I96" i="30"/>
  <c r="I94" i="30"/>
  <c r="I105" i="30"/>
  <c r="I78" i="30"/>
  <c r="I77" i="30"/>
  <c r="I76" i="30"/>
  <c r="I73" i="30"/>
  <c r="I65" i="30"/>
  <c r="I56" i="30"/>
  <c r="I57" i="30" s="1"/>
  <c r="I27" i="30"/>
  <c r="I23" i="30"/>
  <c r="I21" i="30"/>
  <c r="I37" i="30"/>
  <c r="I36" i="30"/>
  <c r="I33" i="30"/>
  <c r="I79" i="30" l="1"/>
  <c r="I122" i="30"/>
  <c r="I92" i="30"/>
  <c r="I62" i="30"/>
  <c r="I67" i="30" s="1"/>
  <c r="I72" i="30"/>
  <c r="I74" i="30" s="1"/>
  <c r="I104" i="30"/>
  <c r="I106" i="30" s="1"/>
  <c r="I127" i="30"/>
  <c r="I108" i="30"/>
  <c r="I111" i="30" s="1"/>
  <c r="I35" i="30"/>
  <c r="I34" i="30"/>
  <c r="I32" i="30"/>
  <c r="I70" i="30"/>
  <c r="I98" i="30"/>
  <c r="I28" i="30"/>
  <c r="I31" i="30"/>
  <c r="I129" i="30" l="1"/>
  <c r="I38" i="30"/>
  <c r="C50" i="32" l="1"/>
  <c r="C42" i="32"/>
  <c r="G42" i="32" s="1"/>
  <c r="C40" i="32"/>
  <c r="G40" i="32" s="1"/>
  <c r="C38" i="32"/>
  <c r="G38" i="32" s="1"/>
  <c r="C36" i="32"/>
  <c r="G36" i="32" s="1"/>
  <c r="C34" i="32"/>
  <c r="G34" i="32" s="1"/>
  <c r="C32" i="32"/>
  <c r="G32" i="32" s="1"/>
  <c r="C30" i="32"/>
  <c r="G30" i="32" s="1"/>
  <c r="C28" i="32"/>
  <c r="G28" i="32" s="1"/>
  <c r="I140" i="30" l="1"/>
  <c r="I147" i="28" l="1"/>
  <c r="F126" i="28"/>
  <c r="I126" i="28" s="1"/>
  <c r="F125" i="28"/>
  <c r="I125" i="28" s="1"/>
  <c r="F124" i="28"/>
  <c r="I124" i="28" s="1"/>
  <c r="F123" i="28"/>
  <c r="I123" i="28" s="1"/>
  <c r="F122" i="28"/>
  <c r="I122" i="28" s="1"/>
  <c r="F121" i="28"/>
  <c r="I121" i="28" s="1"/>
  <c r="F120" i="28"/>
  <c r="I120" i="28" s="1"/>
  <c r="F119" i="28"/>
  <c r="I119" i="28" s="1"/>
  <c r="F118" i="28"/>
  <c r="I118" i="28" s="1"/>
  <c r="F117" i="28"/>
  <c r="I117" i="28" s="1"/>
  <c r="F113" i="28"/>
  <c r="I113" i="28" s="1"/>
  <c r="F112" i="28"/>
  <c r="I112" i="28" s="1"/>
  <c r="F111" i="28"/>
  <c r="I111" i="28" s="1"/>
  <c r="I110" i="28"/>
  <c r="I109" i="28"/>
  <c r="I105" i="28"/>
  <c r="I104" i="28"/>
  <c r="I103" i="28"/>
  <c r="I102" i="28"/>
  <c r="I99" i="28"/>
  <c r="I98" i="28"/>
  <c r="F93" i="28"/>
  <c r="I93" i="28" s="1"/>
  <c r="F91" i="28"/>
  <c r="I91" i="28" s="1"/>
  <c r="F90" i="28"/>
  <c r="I90" i="28" s="1"/>
  <c r="F89" i="28"/>
  <c r="I89" i="28" s="1"/>
  <c r="F88" i="28"/>
  <c r="I88" i="28" s="1"/>
  <c r="I87" i="28"/>
  <c r="L79" i="28"/>
  <c r="F44" i="28"/>
  <c r="I44" i="28" s="1"/>
  <c r="F40" i="28"/>
  <c r="I40" i="28" s="1"/>
  <c r="F39" i="28"/>
  <c r="I39" i="28" s="1"/>
  <c r="F38" i="28"/>
  <c r="I38" i="28" s="1"/>
  <c r="F37" i="28"/>
  <c r="I37" i="28" s="1"/>
  <c r="I41" i="28" s="1"/>
  <c r="F34" i="28"/>
  <c r="I34" i="28" s="1"/>
  <c r="F33" i="28"/>
  <c r="I33" i="28" s="1"/>
  <c r="F32" i="28"/>
  <c r="I32" i="28" s="1"/>
  <c r="I35" i="28" s="1"/>
  <c r="F29" i="28"/>
  <c r="I29" i="28" s="1"/>
  <c r="F28" i="28"/>
  <c r="I28" i="28" s="1"/>
  <c r="I30" i="28" s="1"/>
  <c r="H16" i="28"/>
  <c r="I127" i="28" l="1"/>
  <c r="F107" i="28" l="1"/>
  <c r="I107" i="28" s="1"/>
  <c r="F108" i="28"/>
  <c r="I108" i="28" s="1"/>
  <c r="F114" i="28"/>
  <c r="I114" i="28" s="1"/>
  <c r="F106" i="28"/>
  <c r="I106" i="28" s="1"/>
  <c r="F14" i="28"/>
  <c r="F15" i="28"/>
  <c r="F47" i="28"/>
  <c r="I47" i="28" s="1"/>
  <c r="I115" i="28" l="1"/>
  <c r="F48" i="28"/>
  <c r="F132" i="28" l="1"/>
  <c r="F131" i="28"/>
  <c r="I48" i="28"/>
  <c r="F135" i="28"/>
  <c r="I131" i="28" l="1"/>
  <c r="I132" i="28"/>
  <c r="F79" i="28"/>
  <c r="I135" i="28"/>
  <c r="I136" i="28" s="1"/>
  <c r="F75" i="28" l="1"/>
  <c r="I79" i="28"/>
  <c r="I75" i="28" l="1"/>
  <c r="F76" i="28"/>
  <c r="I76" i="28" l="1"/>
  <c r="F63" i="28" l="1"/>
  <c r="F67" i="28"/>
  <c r="F55" i="28"/>
  <c r="F62" i="28"/>
  <c r="F66" i="28"/>
  <c r="F60" i="28"/>
  <c r="F58" i="28"/>
  <c r="F65" i="28"/>
  <c r="F59" i="28"/>
  <c r="F54" i="28"/>
  <c r="F57" i="28"/>
  <c r="F64" i="28"/>
  <c r="F68" i="28"/>
  <c r="F73" i="28"/>
  <c r="F53" i="28"/>
  <c r="F56" i="28"/>
  <c r="F61" i="28"/>
  <c r="I53" i="28" l="1"/>
  <c r="I57" i="28"/>
  <c r="I58" i="28"/>
  <c r="I55" i="28"/>
  <c r="I73" i="28"/>
  <c r="I54" i="28"/>
  <c r="I60" i="28"/>
  <c r="I67" i="28"/>
  <c r="I61" i="28"/>
  <c r="I68" i="28"/>
  <c r="I59" i="28"/>
  <c r="I66" i="28"/>
  <c r="I63" i="28"/>
  <c r="I56" i="28"/>
  <c r="I64" i="28"/>
  <c r="I65" i="28"/>
  <c r="I62" i="28"/>
  <c r="F43" i="28" l="1"/>
  <c r="I43" i="28" l="1"/>
  <c r="I45" i="28" s="1"/>
  <c r="F21" i="28" l="1"/>
  <c r="F25" i="28"/>
  <c r="F20" i="28"/>
  <c r="F24" i="28"/>
  <c r="I24" i="28" l="1"/>
  <c r="F130" i="28"/>
  <c r="I25" i="28"/>
  <c r="I21" i="28"/>
  <c r="F92" i="28" l="1"/>
  <c r="F85" i="28"/>
  <c r="F96" i="28"/>
  <c r="F95" i="28"/>
  <c r="F94" i="28"/>
  <c r="I130" i="28"/>
  <c r="F97" i="28"/>
  <c r="I97" i="28" l="1"/>
  <c r="F86" i="28"/>
  <c r="I95" i="28"/>
  <c r="I94" i="28"/>
  <c r="I96" i="28"/>
  <c r="I85" i="28"/>
  <c r="F84" i="28"/>
  <c r="I92" i="28"/>
  <c r="I86" i="28" l="1"/>
  <c r="I84" i="28"/>
  <c r="I100" i="28" l="1"/>
  <c r="F69" i="28"/>
  <c r="F52" i="28"/>
  <c r="F49" i="28"/>
  <c r="I52" i="28" l="1"/>
  <c r="I70" i="28" s="1"/>
  <c r="I69" i="28"/>
  <c r="I49" i="28"/>
  <c r="I50" i="28" s="1"/>
  <c r="F16" i="28" l="1"/>
  <c r="F23" i="28" l="1"/>
  <c r="I16" i="28"/>
  <c r="J16" i="28"/>
  <c r="F80" i="28"/>
  <c r="H84" i="30" l="1"/>
  <c r="J84" i="30" s="1"/>
  <c r="G15" i="28"/>
  <c r="I5" i="28"/>
  <c r="F72" i="28"/>
  <c r="I72" i="28" s="1"/>
  <c r="F74" i="28"/>
  <c r="F22" i="28"/>
  <c r="I23" i="28"/>
  <c r="I80" i="28"/>
  <c r="F81" i="28"/>
  <c r="H41" i="30" l="1"/>
  <c r="J41" i="30" s="1"/>
  <c r="H46" i="30"/>
  <c r="J46" i="30" s="1"/>
  <c r="H22" i="30"/>
  <c r="J22" i="30" s="1"/>
  <c r="H17" i="30"/>
  <c r="J17" i="30" s="1"/>
  <c r="H45" i="30"/>
  <c r="J45" i="30" s="1"/>
  <c r="H43" i="30"/>
  <c r="J43" i="30" s="1"/>
  <c r="H42" i="30"/>
  <c r="J42" i="30" s="1"/>
  <c r="H40" i="30"/>
  <c r="J40" i="30" s="1"/>
  <c r="H44" i="30"/>
  <c r="J44" i="30" s="1"/>
  <c r="H119" i="30"/>
  <c r="J119" i="30" s="1"/>
  <c r="H126" i="30"/>
  <c r="J126" i="30" s="1"/>
  <c r="H95" i="30"/>
  <c r="J95" i="30" s="1"/>
  <c r="H101" i="30"/>
  <c r="J101" i="30" s="1"/>
  <c r="H97" i="30"/>
  <c r="J97" i="30" s="1"/>
  <c r="H100" i="30"/>
  <c r="J100" i="30" s="1"/>
  <c r="H91" i="30"/>
  <c r="J91" i="30" s="1"/>
  <c r="H90" i="30"/>
  <c r="J90" i="30" s="1"/>
  <c r="H89" i="30"/>
  <c r="J89" i="30" s="1"/>
  <c r="H83" i="30"/>
  <c r="J83" i="30" s="1"/>
  <c r="H86" i="30"/>
  <c r="J86" i="30" s="1"/>
  <c r="H87" i="30"/>
  <c r="J87" i="30" s="1"/>
  <c r="H69" i="30"/>
  <c r="J69" i="30" s="1"/>
  <c r="H66" i="30"/>
  <c r="J66" i="30" s="1"/>
  <c r="H63" i="30"/>
  <c r="J63" i="30" s="1"/>
  <c r="H64" i="30"/>
  <c r="J64" i="30" s="1"/>
  <c r="H60" i="30"/>
  <c r="J60" i="30" s="1"/>
  <c r="H30" i="30"/>
  <c r="J30" i="30" s="1"/>
  <c r="H61" i="30"/>
  <c r="J61" i="30" s="1"/>
  <c r="H59" i="30"/>
  <c r="J59" i="30" s="1"/>
  <c r="H18" i="30"/>
  <c r="J18" i="30" s="1"/>
  <c r="H56" i="30"/>
  <c r="J56" i="30" s="1"/>
  <c r="J57" i="30" s="1"/>
  <c r="C27" i="32" s="1"/>
  <c r="H108" i="30"/>
  <c r="J108" i="30" s="1"/>
  <c r="H85" i="30"/>
  <c r="J85" i="30" s="1"/>
  <c r="H81" i="30"/>
  <c r="J81" i="30" s="1"/>
  <c r="H125" i="30"/>
  <c r="J125" i="30" s="1"/>
  <c r="H120" i="30"/>
  <c r="J120" i="30" s="1"/>
  <c r="H117" i="30"/>
  <c r="J117" i="30" s="1"/>
  <c r="H113" i="30"/>
  <c r="J113" i="30" s="1"/>
  <c r="H96" i="30"/>
  <c r="J96" i="30" s="1"/>
  <c r="H94" i="30"/>
  <c r="J94" i="30" s="1"/>
  <c r="H104" i="30"/>
  <c r="J104" i="30" s="1"/>
  <c r="H77" i="30"/>
  <c r="J77" i="30" s="1"/>
  <c r="H72" i="30"/>
  <c r="J72" i="30" s="1"/>
  <c r="H62" i="30"/>
  <c r="J62" i="30" s="1"/>
  <c r="H110" i="30"/>
  <c r="J110" i="30" s="1"/>
  <c r="H88" i="30"/>
  <c r="J88" i="30" s="1"/>
  <c r="H82" i="30"/>
  <c r="J82" i="30" s="1"/>
  <c r="H124" i="30"/>
  <c r="J124" i="30" s="1"/>
  <c r="H118" i="30"/>
  <c r="J118" i="30" s="1"/>
  <c r="H116" i="30"/>
  <c r="J116" i="30" s="1"/>
  <c r="H109" i="30"/>
  <c r="J109" i="30" s="1"/>
  <c r="H121" i="30"/>
  <c r="J121" i="30" s="1"/>
  <c r="H78" i="30"/>
  <c r="J78" i="30" s="1"/>
  <c r="H76" i="30"/>
  <c r="J76" i="30" s="1"/>
  <c r="H105" i="30"/>
  <c r="J105" i="30" s="1"/>
  <c r="H73" i="30"/>
  <c r="J73" i="30" s="1"/>
  <c r="H65" i="30"/>
  <c r="J65" i="30" s="1"/>
  <c r="H35" i="30"/>
  <c r="J35" i="30" s="1"/>
  <c r="H34" i="30"/>
  <c r="J34" i="30" s="1"/>
  <c r="H31" i="30"/>
  <c r="J31" i="30" s="1"/>
  <c r="H37" i="30"/>
  <c r="J37" i="30" s="1"/>
  <c r="H32" i="30"/>
  <c r="J32" i="30" s="1"/>
  <c r="H27" i="30"/>
  <c r="J27" i="30" s="1"/>
  <c r="H23" i="30"/>
  <c r="J23" i="30" s="1"/>
  <c r="H21" i="30"/>
  <c r="J21" i="30" s="1"/>
  <c r="H36" i="30"/>
  <c r="J36" i="30" s="1"/>
  <c r="H33" i="30"/>
  <c r="J33" i="30" s="1"/>
  <c r="H15" i="28"/>
  <c r="J15" i="28" s="1"/>
  <c r="I15" i="28"/>
  <c r="H135" i="28"/>
  <c r="J135" i="28" s="1"/>
  <c r="J136" i="28" s="1"/>
  <c r="H19" i="28"/>
  <c r="H22" i="28"/>
  <c r="H32" i="28"/>
  <c r="J32" i="28" s="1"/>
  <c r="J35" i="28" s="1"/>
  <c r="H43" i="28"/>
  <c r="J43" i="28" s="1"/>
  <c r="H98" i="28"/>
  <c r="J98" i="28" s="1"/>
  <c r="H52" i="28"/>
  <c r="J52" i="28" s="1"/>
  <c r="H56" i="28"/>
  <c r="J56" i="28" s="1"/>
  <c r="H60" i="28"/>
  <c r="J60" i="28" s="1"/>
  <c r="H64" i="28"/>
  <c r="J64" i="28" s="1"/>
  <c r="H68" i="28"/>
  <c r="J68" i="28" s="1"/>
  <c r="H110" i="28"/>
  <c r="J110" i="28" s="1"/>
  <c r="H114" i="28"/>
  <c r="J114" i="28" s="1"/>
  <c r="H132" i="28"/>
  <c r="J132" i="28" s="1"/>
  <c r="H39" i="28"/>
  <c r="J39" i="28" s="1"/>
  <c r="H74" i="28"/>
  <c r="J74" i="28" s="1"/>
  <c r="H85" i="28"/>
  <c r="J85" i="28" s="1"/>
  <c r="H80" i="28"/>
  <c r="J80" i="28" s="1"/>
  <c r="H89" i="28"/>
  <c r="J89" i="28" s="1"/>
  <c r="H93" i="28"/>
  <c r="J93" i="28" s="1"/>
  <c r="H97" i="28"/>
  <c r="J97" i="28" s="1"/>
  <c r="H108" i="28"/>
  <c r="J108" i="28" s="1"/>
  <c r="H120" i="28"/>
  <c r="J120" i="28" s="1"/>
  <c r="H124" i="28"/>
  <c r="J124" i="28" s="1"/>
  <c r="H21" i="28"/>
  <c r="J21" i="28" s="1"/>
  <c r="H25" i="28"/>
  <c r="J25" i="28" s="1"/>
  <c r="H79" i="28"/>
  <c r="J79" i="28" s="1"/>
  <c r="H48" i="28"/>
  <c r="J48" i="28" s="1"/>
  <c r="H55" i="28"/>
  <c r="J55" i="28" s="1"/>
  <c r="H59" i="28"/>
  <c r="J59" i="28" s="1"/>
  <c r="H63" i="28"/>
  <c r="J63" i="28" s="1"/>
  <c r="H67" i="28"/>
  <c r="J67" i="28" s="1"/>
  <c r="H103" i="28"/>
  <c r="J103" i="28" s="1"/>
  <c r="H113" i="28"/>
  <c r="J113" i="28" s="1"/>
  <c r="H131" i="28"/>
  <c r="J131" i="28" s="1"/>
  <c r="H38" i="28"/>
  <c r="J38" i="28" s="1"/>
  <c r="H73" i="28"/>
  <c r="J73" i="28" s="1"/>
  <c r="H81" i="28"/>
  <c r="J81" i="28" s="1"/>
  <c r="H72" i="28"/>
  <c r="J72" i="28" s="1"/>
  <c r="H88" i="28"/>
  <c r="J88" i="28" s="1"/>
  <c r="H92" i="28"/>
  <c r="J92" i="28" s="1"/>
  <c r="H96" i="28"/>
  <c r="J96" i="28" s="1"/>
  <c r="H107" i="28"/>
  <c r="J107" i="28" s="1"/>
  <c r="H119" i="28"/>
  <c r="J119" i="28" s="1"/>
  <c r="H123" i="28"/>
  <c r="J123" i="28" s="1"/>
  <c r="H24" i="28"/>
  <c r="J24" i="28" s="1"/>
  <c r="H34" i="28"/>
  <c r="J34" i="28" s="1"/>
  <c r="H49" i="28"/>
  <c r="J49" i="28" s="1"/>
  <c r="H109" i="28"/>
  <c r="J109" i="28" s="1"/>
  <c r="H54" i="28"/>
  <c r="J54" i="28" s="1"/>
  <c r="H58" i="28"/>
  <c r="J58" i="28" s="1"/>
  <c r="H62" i="28"/>
  <c r="J62" i="28" s="1"/>
  <c r="H66" i="28"/>
  <c r="J66" i="28" s="1"/>
  <c r="H99" i="28"/>
  <c r="J99" i="28" s="1"/>
  <c r="H112" i="28"/>
  <c r="J112" i="28" s="1"/>
  <c r="H130" i="28"/>
  <c r="J130" i="28" s="1"/>
  <c r="H29" i="28"/>
  <c r="J29" i="28" s="1"/>
  <c r="H37" i="28"/>
  <c r="J37" i="28" s="1"/>
  <c r="J41" i="28" s="1"/>
  <c r="H47" i="28"/>
  <c r="J47" i="28" s="1"/>
  <c r="H76" i="28"/>
  <c r="J76" i="28" s="1"/>
  <c r="H104" i="28"/>
  <c r="J104" i="28" s="1"/>
  <c r="H87" i="28"/>
  <c r="J87" i="28" s="1"/>
  <c r="H91" i="28"/>
  <c r="J91" i="28" s="1"/>
  <c r="H95" i="28"/>
  <c r="J95" i="28" s="1"/>
  <c r="H106" i="28"/>
  <c r="J106" i="28" s="1"/>
  <c r="H118" i="28"/>
  <c r="J118" i="28" s="1"/>
  <c r="H122" i="28"/>
  <c r="J122" i="28" s="1"/>
  <c r="H126" i="28"/>
  <c r="J126" i="28" s="1"/>
  <c r="H23" i="28"/>
  <c r="J23" i="28" s="1"/>
  <c r="H33" i="28"/>
  <c r="J33" i="28" s="1"/>
  <c r="H44" i="28"/>
  <c r="J44" i="28" s="1"/>
  <c r="H102" i="28"/>
  <c r="J102" i="28" s="1"/>
  <c r="H53" i="28"/>
  <c r="J53" i="28" s="1"/>
  <c r="H57" i="28"/>
  <c r="J57" i="28" s="1"/>
  <c r="H61" i="28"/>
  <c r="J61" i="28" s="1"/>
  <c r="H65" i="28"/>
  <c r="J65" i="28" s="1"/>
  <c r="H69" i="28"/>
  <c r="J69" i="28" s="1"/>
  <c r="H111" i="28"/>
  <c r="J111" i="28" s="1"/>
  <c r="H129" i="28"/>
  <c r="H28" i="28"/>
  <c r="J28" i="28" s="1"/>
  <c r="J30" i="28" s="1"/>
  <c r="H40" i="28"/>
  <c r="J40" i="28" s="1"/>
  <c r="H75" i="28"/>
  <c r="J75" i="28" s="1"/>
  <c r="H86" i="28"/>
  <c r="J86" i="28" s="1"/>
  <c r="H84" i="28"/>
  <c r="J84" i="28" s="1"/>
  <c r="H90" i="28"/>
  <c r="J90" i="28" s="1"/>
  <c r="H94" i="28"/>
  <c r="J94" i="28" s="1"/>
  <c r="H105" i="28"/>
  <c r="J105" i="28" s="1"/>
  <c r="H117" i="28"/>
  <c r="J117" i="28" s="1"/>
  <c r="H121" i="28"/>
  <c r="J121" i="28" s="1"/>
  <c r="H125" i="28"/>
  <c r="J125" i="28" s="1"/>
  <c r="F129" i="28"/>
  <c r="I74" i="28"/>
  <c r="I77" i="28" s="1"/>
  <c r="I22" i="28"/>
  <c r="J22" i="28"/>
  <c r="I81" i="28"/>
  <c r="I82" i="28" s="1"/>
  <c r="J49" i="30" l="1"/>
  <c r="J28" i="30"/>
  <c r="C20" i="32" s="1"/>
  <c r="J106" i="30"/>
  <c r="C43" i="32" s="1"/>
  <c r="J102" i="30"/>
  <c r="C41" i="32" s="1"/>
  <c r="J79" i="30"/>
  <c r="C35" i="32" s="1"/>
  <c r="J67" i="30"/>
  <c r="C29" i="32" s="1"/>
  <c r="J74" i="30"/>
  <c r="C33" i="32" s="1"/>
  <c r="J98" i="30"/>
  <c r="C39" i="32" s="1"/>
  <c r="J111" i="30"/>
  <c r="C45" i="32" s="1"/>
  <c r="J122" i="30"/>
  <c r="C47" i="32" s="1"/>
  <c r="J70" i="30"/>
  <c r="C31" i="32" s="1"/>
  <c r="J127" i="30"/>
  <c r="C49" i="32" s="1"/>
  <c r="J92" i="30"/>
  <c r="C37" i="32" s="1"/>
  <c r="J38" i="30"/>
  <c r="C22" i="32" s="1"/>
  <c r="J129" i="28"/>
  <c r="J133" i="28" s="1"/>
  <c r="J50" i="28"/>
  <c r="L49" i="28" s="1"/>
  <c r="J127" i="28"/>
  <c r="J100" i="28"/>
  <c r="L84" i="28" s="1"/>
  <c r="J115" i="28"/>
  <c r="J45" i="28"/>
  <c r="J70" i="28"/>
  <c r="J77" i="28"/>
  <c r="L72" i="28" s="1"/>
  <c r="I129" i="28"/>
  <c r="I133" i="28" s="1"/>
  <c r="J82" i="28"/>
  <c r="L81" i="28" s="1"/>
  <c r="C24" i="32" l="1"/>
  <c r="D20" i="32"/>
  <c r="E20" i="32"/>
  <c r="E22" i="32"/>
  <c r="D22" i="32"/>
  <c r="D49" i="32"/>
  <c r="J129" i="30"/>
  <c r="E45" i="32"/>
  <c r="D45" i="32"/>
  <c r="E43" i="32"/>
  <c r="D43" i="32"/>
  <c r="E47" i="32"/>
  <c r="D47" i="32"/>
  <c r="D39" i="32"/>
  <c r="E35" i="32"/>
  <c r="D35" i="32"/>
  <c r="D37" i="32"/>
  <c r="E37" i="32"/>
  <c r="E39" i="32"/>
  <c r="E33" i="32"/>
  <c r="D33" i="32"/>
  <c r="E49" i="32"/>
  <c r="E41" i="32"/>
  <c r="D41" i="32"/>
  <c r="D29" i="32"/>
  <c r="E29" i="32"/>
  <c r="E27" i="32"/>
  <c r="D27" i="32"/>
  <c r="L47" i="28"/>
  <c r="L48" i="28"/>
  <c r="L80" i="28"/>
  <c r="G20" i="28" l="1"/>
  <c r="I19" i="30" l="1"/>
  <c r="J19" i="30"/>
  <c r="I20" i="28"/>
  <c r="H20" i="28"/>
  <c r="J20" i="28" s="1"/>
  <c r="G14" i="28"/>
  <c r="C18" i="32" l="1"/>
  <c r="E18" i="32" s="1"/>
  <c r="I14" i="30"/>
  <c r="I15" i="30" s="1"/>
  <c r="H14" i="30"/>
  <c r="J14" i="30" s="1"/>
  <c r="J15" i="30" s="1"/>
  <c r="C16" i="32" s="1"/>
  <c r="H14" i="28"/>
  <c r="J14" i="28" s="1"/>
  <c r="I14" i="28"/>
  <c r="G13" i="28"/>
  <c r="H13" i="28" s="1"/>
  <c r="F13" i="28"/>
  <c r="C52" i="32" l="1"/>
  <c r="D18" i="32"/>
  <c r="J51" i="30"/>
  <c r="J131" i="30" s="1"/>
  <c r="I51" i="30"/>
  <c r="I131" i="30" s="1"/>
  <c r="E16" i="32"/>
  <c r="D16" i="32"/>
  <c r="E24" i="32"/>
  <c r="D24" i="32"/>
  <c r="I13" i="28"/>
  <c r="I17" i="28" s="1"/>
  <c r="J13" i="28"/>
  <c r="J17" i="28" l="1"/>
  <c r="L13" i="28" l="1"/>
  <c r="M13" i="28" s="1"/>
  <c r="F19" i="28" l="1"/>
  <c r="J19" i="28" s="1"/>
  <c r="J26" i="28" s="1"/>
  <c r="J138" i="28" s="1"/>
  <c r="L9" i="28" s="1"/>
  <c r="I19" i="28" l="1"/>
  <c r="I26" i="28" s="1"/>
  <c r="I138" i="28" s="1"/>
  <c r="L9" i="30" l="1"/>
  <c r="D31" i="32" l="1"/>
  <c r="E31" i="32"/>
  <c r="E52" i="32" s="1"/>
  <c r="D52" i="32" l="1"/>
  <c r="D53" i="32" s="1"/>
  <c r="E54" i="32"/>
  <c r="D54" i="32" l="1"/>
  <c r="D55" i="32" s="1"/>
  <c r="E53" i="32"/>
  <c r="E55" i="32" l="1"/>
</calcChain>
</file>

<file path=xl/sharedStrings.xml><?xml version="1.0" encoding="utf-8"?>
<sst xmlns="http://schemas.openxmlformats.org/spreadsheetml/2006/main" count="1706" uniqueCount="683">
  <si>
    <t xml:space="preserve">SERVICOS PRELIMINARES                                        </t>
  </si>
  <si>
    <t xml:space="preserve">      </t>
  </si>
  <si>
    <t xml:space="preserve">   </t>
  </si>
  <si>
    <t>PINTURA</t>
  </si>
  <si>
    <t>SERVIÇOS EM TERRA</t>
  </si>
  <si>
    <t>INSTALAÇÕES HIDRO-SANITÁRIAS</t>
  </si>
  <si>
    <t>REVESTIMENTOS</t>
  </si>
  <si>
    <t>COBERTA</t>
  </si>
  <si>
    <t xml:space="preserve">ESQUADRIAS </t>
  </si>
  <si>
    <t>PLANILHA ORÇAMENTÁRIA</t>
  </si>
  <si>
    <t>ITEM</t>
  </si>
  <si>
    <t>DESCRIÇÃO DOS SERVIÇOS</t>
  </si>
  <si>
    <t>UNID.</t>
  </si>
  <si>
    <t>QUANT.</t>
  </si>
  <si>
    <t>BDI</t>
  </si>
  <si>
    <t>INSTALAÇÕES ELÉTRICA</t>
  </si>
  <si>
    <t>M</t>
  </si>
  <si>
    <t>INFRAESTRUTURA</t>
  </si>
  <si>
    <t>M³</t>
  </si>
  <si>
    <t>M²</t>
  </si>
  <si>
    <t xml:space="preserve">CHAPISCO 1:4 (CIM/AREIA)  </t>
  </si>
  <si>
    <t>PT</t>
  </si>
  <si>
    <t>74065/002</t>
  </si>
  <si>
    <t>LIMPEZA FINAL DA OBRA</t>
  </si>
  <si>
    <t>CÓDIGO</t>
  </si>
  <si>
    <t>SERVIÇOS COMPLEMENTARES</t>
  </si>
  <si>
    <t>76448/001</t>
  </si>
  <si>
    <t>VALOR TOTAL C/ BDI</t>
  </si>
  <si>
    <t>FONTE</t>
  </si>
  <si>
    <t>SINAPI</t>
  </si>
  <si>
    <t>ORSE</t>
  </si>
  <si>
    <t>VALOR UNT. S/ BDI</t>
  </si>
  <si>
    <t>VALOR UNT. C/ BDI</t>
  </si>
  <si>
    <t>VALOR TOTAL S/ BDI</t>
  </si>
  <si>
    <t>1.1</t>
  </si>
  <si>
    <t>2.1</t>
  </si>
  <si>
    <t>2.2</t>
  </si>
  <si>
    <t>3.1</t>
  </si>
  <si>
    <t>5.1</t>
  </si>
  <si>
    <t>6.1</t>
  </si>
  <si>
    <t>6.2</t>
  </si>
  <si>
    <t>7.1</t>
  </si>
  <si>
    <t>7.2</t>
  </si>
  <si>
    <t>7.3</t>
  </si>
  <si>
    <t>8.1</t>
  </si>
  <si>
    <t>10.1</t>
  </si>
  <si>
    <t>10.2</t>
  </si>
  <si>
    <t>11.1</t>
  </si>
  <si>
    <t>11.2</t>
  </si>
  <si>
    <t>11.3</t>
  </si>
  <si>
    <t>12.1</t>
  </si>
  <si>
    <t>12.2</t>
  </si>
  <si>
    <t>14.1</t>
  </si>
  <si>
    <t>14.2</t>
  </si>
  <si>
    <t xml:space="preserve">VALOR TOTAL R$ </t>
  </si>
  <si>
    <t>ESTADO DE ALAGOAS</t>
  </si>
  <si>
    <t>DATA BASE:                      (SINAPI/ ORSE)</t>
  </si>
  <si>
    <t>SUPRAESTRUTURA</t>
  </si>
  <si>
    <t>PAVIMENTAÇÃO</t>
  </si>
  <si>
    <t>PISO CIMENTADO TRACO 1:4 (CIMENTO E AREIA) ACABAMENTO RUSTICO ESPESSURA 1,5 CM PREPARO MANUAL DA ARGAMASSA</t>
  </si>
  <si>
    <t>PISO EM GRANILITE, MARMORITE OU GRANITINA ESPESSURA 8 MM, INCLUSO JUNTAS DE DILATACAO PLASTICAS</t>
  </si>
  <si>
    <t>DEMOLIÇÃO DE PISO CIMENTADO</t>
  </si>
  <si>
    <t>UND</t>
  </si>
  <si>
    <t>LOUÇAS E METAIS</t>
  </si>
  <si>
    <t>PAREDES, PAINÉIS E BANCADAS</t>
  </si>
  <si>
    <t>TORNEIRA CROMADA TUBO MÓVEL, DE PAREDE, 1/2" OU 3/4", PARA PIA DE COZINHA, PADRÃO MÉDIO - FORNECIMENTO E INSTALAÇÃO.</t>
  </si>
  <si>
    <t xml:space="preserve">VASO SANITÁRIO SIFONADO COM CAIXA ACOPLADA LOUÇA BRANCA - PADRÃO MÉDIO, INCLUSO ENGATE FLEXÍVEL EM PLÁSTICO BRANCO, 1/2" X 40CM - FORNECIMENTO E INSTALAÇÃO. </t>
  </si>
  <si>
    <t>ASSENTO PLASTICO, UNIVERSAL, BRANCO, PARA VASO SANITARIO, TIPO CONVENCIONAL.</t>
  </si>
  <si>
    <t>QUADRO DE DISTRIBUICAO DE ENERGIA EM CHAPA DE ACO GALVANIZADO, PARA 12 DISJUNTORES TERMOMAGNETICOS MONOPOLARES, COM BARRAMENTO TRIFASICO E NEUTRO - FORNECIMENTO E INSTALACAO</t>
  </si>
  <si>
    <t>PONTO DE INTERRUPTOR 01 SEÇÃO + TOMADA 2P+T SIMPLES 10 (INCLUSIVE CAIXAS, ELETRODUTOS, FIAÇÃO E ACABAMENTO)</t>
  </si>
  <si>
    <t>PONTO DE INTERRUPTOR 02 SEÇÕES (INCLUSIVE CAIXAS, ELETRODUTOS, FIAÇÃO E ACABAMENTO)</t>
  </si>
  <si>
    <t>PINTURA ESMALTE ACETINADO PARA MADEIRA, DUAS DEMAOS, SOBRE FUNDO NIVELADOR BRANCO - PORTAS DE MADEIRA</t>
  </si>
  <si>
    <t>TORNEIRA CROMADA PARA JARDIM</t>
  </si>
  <si>
    <t>FORRO DE PVC, EM PLACA, COR BRANCA, APLICADO</t>
  </si>
  <si>
    <t>,</t>
  </si>
  <si>
    <t>4.1</t>
  </si>
  <si>
    <t>4.2</t>
  </si>
  <si>
    <t>4.3</t>
  </si>
  <si>
    <t>5.2</t>
  </si>
  <si>
    <t>5.3</t>
  </si>
  <si>
    <t>9.1</t>
  </si>
  <si>
    <t>9.2</t>
  </si>
  <si>
    <t>10.3</t>
  </si>
  <si>
    <t>11.4</t>
  </si>
  <si>
    <t>11.5</t>
  </si>
  <si>
    <t>11.6</t>
  </si>
  <si>
    <t>11.7</t>
  </si>
  <si>
    <t>12.3</t>
  </si>
  <si>
    <t>13.1</t>
  </si>
  <si>
    <t>13.2</t>
  </si>
  <si>
    <t>14.3</t>
  </si>
  <si>
    <t>14.4</t>
  </si>
  <si>
    <t>15.1</t>
  </si>
  <si>
    <t>TOTAL DO ITEM 1</t>
  </si>
  <si>
    <t>TOTAL DO ITEM 14</t>
  </si>
  <si>
    <t>TOTAL DO ITEM 13</t>
  </si>
  <si>
    <t>TOTAL DO ITEM 12</t>
  </si>
  <si>
    <t>TOTAL DO ITEM 11</t>
  </si>
  <si>
    <t>TOTAL DO ITEM 9</t>
  </si>
  <si>
    <t>TOTAL DO ITEM 7</t>
  </si>
  <si>
    <t>TOTAL DO ITEM 6</t>
  </si>
  <si>
    <t>TOTAL DO ITEM 5</t>
  </si>
  <si>
    <t>TOTAL DO ITEM 4</t>
  </si>
  <si>
    <t>TOTAL DO ITEM 3</t>
  </si>
  <si>
    <t>TOTAL DO ITEM 2</t>
  </si>
  <si>
    <t>Responsável Técnico:</t>
  </si>
  <si>
    <t>73899/002</t>
  </si>
  <si>
    <t xml:space="preserve">DEMOLIÇÕES E RETIRADAS                                      </t>
  </si>
  <si>
    <t>9.4</t>
  </si>
  <si>
    <t>13.3</t>
  </si>
  <si>
    <t>13.4</t>
  </si>
  <si>
    <t>13.5</t>
  </si>
  <si>
    <t>13.6</t>
  </si>
  <si>
    <t>2.3</t>
  </si>
  <si>
    <t>2.4</t>
  </si>
  <si>
    <t>2.5</t>
  </si>
  <si>
    <t>2.6</t>
  </si>
  <si>
    <t>2.7</t>
  </si>
  <si>
    <t>13.7</t>
  </si>
  <si>
    <t>13.8</t>
  </si>
  <si>
    <t>30 DIAS</t>
  </si>
  <si>
    <t>R$</t>
  </si>
  <si>
    <t>%</t>
  </si>
  <si>
    <t>60 DIAS</t>
  </si>
  <si>
    <t>PREÇO TOTAL COM BDI</t>
  </si>
  <si>
    <t>TOTAL GERAL</t>
  </si>
  <si>
    <t>TOTAL ACUMULADO</t>
  </si>
  <si>
    <t>PERCENTUAL  MENSAL %</t>
  </si>
  <si>
    <t>PERCENTUAL  MENSAL ACUMULADO %</t>
  </si>
  <si>
    <t>CRONOGRAMA FÍSICO-FINANCEIRO</t>
  </si>
  <si>
    <t>REMOÇÃO DE AZULEJO E SUBSTRATO DE ADERENCIA EM ARGAMASSA</t>
  </si>
  <si>
    <t>RETIRADA DE APARELHOS SANITARIOS (VASOS E LAVATÓRIOS)</t>
  </si>
  <si>
    <t>CARGA MANUAL DE ENTULHO EM CAMINHAO BASCULANTE.</t>
  </si>
  <si>
    <t>TRANSPORTE DE ENTULHO COM CAMINHAO BASCULANTE, ROD. PAVIMENTADA, DMT 0,5 A 1,0 KM</t>
  </si>
  <si>
    <t>CORRIMAO EM TUBO ACO GALVANIZADO 1 1/4" COM BRACADEIRA</t>
  </si>
  <si>
    <t>74072/003</t>
  </si>
  <si>
    <t>9.5</t>
  </si>
  <si>
    <t>COMPOSIÇÃO - 02</t>
  </si>
  <si>
    <t>COMPOSIÇÃO - 01</t>
  </si>
  <si>
    <t xml:space="preserve"> DESCRIÇÃO</t>
  </si>
  <si>
    <t>UNIDADE</t>
  </si>
  <si>
    <t xml:space="preserve">QUANTIDADE </t>
  </si>
  <si>
    <t>VALOR UNITÁRIO</t>
  </si>
  <si>
    <t>VALOR TOTAL</t>
  </si>
  <si>
    <t>H</t>
  </si>
  <si>
    <t>TOTAL</t>
  </si>
  <si>
    <t>COMPOSIÇÃO - 03</t>
  </si>
  <si>
    <t>CHUVEIRO ELETRICO COMUM CORPO PLASTICO TIPO DUCHA, FORNECIMENTO E INST</t>
  </si>
  <si>
    <t>13.9</t>
  </si>
  <si>
    <t>13.10</t>
  </si>
  <si>
    <t>PONTO DE INTERRUPTOR 01 SEÇÃO (1 S) EMBUTIDO COM ELETRODUTO DE PVC FLEXÍVEL SANFONADO Ø 3/4"</t>
  </si>
  <si>
    <t>5.4</t>
  </si>
  <si>
    <t>TOTAL DO ITEM 17</t>
  </si>
  <si>
    <t>ESTRUTURA METALICA EM TESOURAS OU TRELICAS, FORNECIMENTO E MONTAGEM</t>
  </si>
  <si>
    <t>EMBOÇO, PARA RECEBIMENTO DE CERÂMICA, EM ARGAMASSA TRAÇO 1:2:8, PREPARO MECÂNICO COM BETONEIRA 400L, APLICADO MANUALMENTE EM FACES INTERNAS DE PAREDES, PARA AMBIENTE COM ÁREA MAIOR QUE 10M2, ESPESSURA DE 20MM, COM EXECUÇÃO DE TALISCAS</t>
  </si>
  <si>
    <t>MASSA ÚNICA, PARA RECEBIMENTO DE PINTURA, EM ARGAMASSA TRAÇO 1:2:8, PREPARO MANUAL, APLICADA MANUALMENTE EM FACES INTERNAS DE PAREDES, ESPESSURA DE 20MM, COM EXECUÇÃO DE TALISCAS</t>
  </si>
  <si>
    <t>MASSA ÚNICA EM ARGAMASSA TRAÇO 1:2:8, PREPARO MANUAL, APLICADA MANUALMENTE EM PANOS DE FACHADA COM PRESENÇA DE VÃOS, ESPESSURA DE 25 MM.</t>
  </si>
  <si>
    <t>LASTRO DE CONCRETO, PREPARO MECÂNICO, INCLUSOS ADITIVO IMPERMEABILIZANTE, LANÇAMENTO E ADENSAMENTO</t>
  </si>
  <si>
    <t>LAVATÓRIO LOUÇA BRANCA SUSPENSO, 29,5 X 39CM OU EQUIVALENTE, PADRÃO POPULAR, INCLUSO SIFÃO TIPO GARRAFA EM PVC, VÁLVULA E ENGATE FLEXÍVEL 30CM EM PLÁSTICO E TORNEIRA CROMADA DE MESA, PADRÃO POPULAR - FORNECIMENTO E INSTALAÇÃO</t>
  </si>
  <si>
    <t>SABONETEIRA PLASTICA TIPO DISPENSER PARA SABONETE LIQUIDO COM RESERVATORIO 800 A 1500 ML, INCLUSO FIXAÇÃO</t>
  </si>
  <si>
    <t>PONTO DE LUZ EM TETO OU PAREDE PARA INSTALAÇÃO DE LUMINÁRIA (INCLUSIVE CAIXAS, ELETRODUTOS E FIAÇÃO)</t>
  </si>
  <si>
    <t>PONTO DE TOMADA RESIDENCIAL INCLUINDO TOMADA 20A/250V, CAIXA ELÉTRICA, ELETRODUTO, CABO, RASGO, QUEBRA E CHUMBAMENTO</t>
  </si>
  <si>
    <t>PONTO DE TOMADA RESIDENCIAL INCLUINDO TOMADA 10A/250V, CAIXA ELÉTRICA, ELETRODUTO, CABO, RASGO, QUEBRA E CHUMBAMENTO.</t>
  </si>
  <si>
    <t>DISJUNTOR MONOPOLAR TIPO DIN, CORRENTE NOMINAL DE 20A - FORNECIMENTO E INSTALAÇÃO.</t>
  </si>
  <si>
    <t>DISJUNTOR MONOPOLAR TIPO DIN, CORRENTE NOMINAL DE 10A - FORNECIMENTO E INSTALAÇÃO</t>
  </si>
  <si>
    <t>DISJUNTOR MONOPOLAR TIPO DIN, CORRENTE NOMINAL DE 32A - FORNECIMENTO E INSTALAÇÃO</t>
  </si>
  <si>
    <t>APLICAÇÃO MANUAL DE PINTURA COM TINTA LÁTEX PVA, DUAS DEMÃO - PAREDES INTERNAS</t>
  </si>
  <si>
    <t>APLICAÇÃO MANUAL DE PINTURA COM TINTA LÁTEX PVA, DUAS DEMÃO - PAREDES EXTERNAS</t>
  </si>
  <si>
    <t>PINTURA ESMALTE FOSCO, DUAS DEMAOS, SOBRE SUPERFICIE METALICA, INCLUSO UMA DEMAO DE FUNDO ANTICORROSIVO.</t>
  </si>
  <si>
    <t>74145/001</t>
  </si>
  <si>
    <t>EMBASAMENTO C/PEDRA ARGAMASSADA UTILIZANDO ARG.CIM/AREIA 1:4</t>
  </si>
  <si>
    <t>VERGA PRÉ-MOLDADA PARA JANELAS COM ATÉ 1,5 M DE VÃO</t>
  </si>
  <si>
    <t>VERGA PRÉ-MOLDADA PARA JANELAS COM MAIS DE 1,5 M DE VÃO.</t>
  </si>
  <si>
    <t>VERGA PRÉ-MOLDADA PARA PORTAS COM ATÉ 1,5 M DE VÃO.</t>
  </si>
  <si>
    <t>VERGA PRÉ-MOLDADA PARA PORTAS COM MAIS DE 1,5 M DE VÃO</t>
  </si>
  <si>
    <t>BANCADA EM GRANITO CINZA ANDORINHA, E=2CM</t>
  </si>
  <si>
    <t>PREFEITURA MUNICIPAL DE JACARÉ DOS HOMENS</t>
  </si>
  <si>
    <r>
      <rPr>
        <b/>
        <sz val="14"/>
        <rFont val="Arial"/>
        <family val="2"/>
      </rPr>
      <t xml:space="preserve">PLANILHA DE COMPOSIÇÃO DO BDI         </t>
    </r>
    <r>
      <rPr>
        <b/>
        <sz val="12"/>
        <rFont val="Arial"/>
        <family val="2"/>
      </rPr>
      <t xml:space="preserve"> </t>
    </r>
  </si>
  <si>
    <t>AC</t>
  </si>
  <si>
    <t>ADMINISTRAÇÃO CENTRAL</t>
  </si>
  <si>
    <t>SEGURO E GARANTIA</t>
  </si>
  <si>
    <t>R</t>
  </si>
  <si>
    <t>DF</t>
  </si>
  <si>
    <t>DESPESAS FINANCEIRAS</t>
  </si>
  <si>
    <t>L</t>
  </si>
  <si>
    <t>LUCRO</t>
  </si>
  <si>
    <t>Prefeitura Municipal de Jacaré dos Homens:</t>
  </si>
  <si>
    <t>ADMINISTRAÇÃO LOCAL / MANUTENÇÃO DO CANTEIRO DE OBRAS</t>
  </si>
  <si>
    <t>MÊS</t>
  </si>
  <si>
    <t>1.2</t>
  </si>
  <si>
    <t>MOBILIZAÇÃO DE PESSOAL E EQUIPAMENTOS</t>
  </si>
  <si>
    <t>1.3</t>
  </si>
  <si>
    <t>DESMOBILIZAÇÃO DE PESSOAL E EQUIPAMENTOS</t>
  </si>
  <si>
    <t>1.4</t>
  </si>
  <si>
    <t>74209/001</t>
  </si>
  <si>
    <t>ENGENHEIRO DE OBRA JUNIOR</t>
  </si>
  <si>
    <t>ADMINISTRAÇÃO LOCAL DA OBRA - MÊS</t>
  </si>
  <si>
    <t>PLACA DE OBRA EM CHAPA DE ACO GALVANIZADO</t>
  </si>
  <si>
    <t>3.2</t>
  </si>
  <si>
    <t>TOTAL DO ITEM 18</t>
  </si>
  <si>
    <t>PLANILHA DE COMPOSIÇÕES UNITÁRIAS</t>
  </si>
  <si>
    <t>OBRA:  REFORMA E AMPLIAÇÃO DO POSTO DE SAÚDE ANTÔNIO FIGUEIREDO</t>
  </si>
  <si>
    <t>LOCAL: JACARÉ DOS HOMENS-AL</t>
  </si>
  <si>
    <t>und</t>
  </si>
  <si>
    <t>12.13</t>
  </si>
  <si>
    <t>12.12</t>
  </si>
  <si>
    <t>12.11</t>
  </si>
  <si>
    <t>12.10</t>
  </si>
  <si>
    <t>12.9</t>
  </si>
  <si>
    <t>12.8</t>
  </si>
  <si>
    <t>12.7</t>
  </si>
  <si>
    <t>12.6</t>
  </si>
  <si>
    <t>12.5</t>
  </si>
  <si>
    <t>12.4</t>
  </si>
  <si>
    <t>1.0</t>
  </si>
  <si>
    <t>SINAPI - MAIO/ 2017                 ORSE - ABRIL/2017</t>
  </si>
  <si>
    <t>2.0</t>
  </si>
  <si>
    <t>ESCAVAÇÃO MANUAL DE VALA OU CAVA EM MATERIAL DE s 1ª CATEGORIA, PROFUNDIDADE ATÉ 1,50M</t>
  </si>
  <si>
    <t>ATERRO DE CAIXÃO DE EDIIFICAÇÃO, COM FORNEC. DE AREIA, ADENSADA COM ÁGUA</t>
  </si>
  <si>
    <t>ALVENARIA DE EMBASAMENTO EM TIJOLOS CERAMICOS MACICOS 5X10X20CM, ASSENTADO COM ARGAMASSA TRACO 1:2:8 (CIMENTO, CAL E AREIA)</t>
  </si>
  <si>
    <t xml:space="preserve">ALVENARIA DE VEDAÇÃO DE BLOCOS CERÂMICOS FURADOS NA HORIZONTAL DE 9X19X19CM (ESPESSURA 9CM) </t>
  </si>
  <si>
    <t>TELHA METÁLICA EM CHAPA DE AÇO GALVANIZADO NATURAL ONDULADA E=0,5MM</t>
  </si>
  <si>
    <t>pt</t>
  </si>
  <si>
    <t>74166/001</t>
  </si>
  <si>
    <t>74051/002</t>
  </si>
  <si>
    <t>m</t>
  </si>
  <si>
    <t>PONTO DE ÁGUA DN 25MM</t>
  </si>
  <si>
    <t>PONTO DE ESGOTO 40 M</t>
  </si>
  <si>
    <t>PONTO DE ESGOTO 50 M</t>
  </si>
  <si>
    <t>CAIXA DE PASSAGEM/INSPEÇÃO</t>
  </si>
  <si>
    <t>CAIXA SIFONADA 150X150X50 M</t>
  </si>
  <si>
    <t>RALO SIFONADO 100X100MM</t>
  </si>
  <si>
    <t>CAIXA DE GORDURA</t>
  </si>
  <si>
    <t>REGISTRO GAVETA DN 25 MM</t>
  </si>
  <si>
    <t>REGISTRO PRESSÃO 1/2''</t>
  </si>
  <si>
    <t>TUBO 25 MM - ÁGUA FRIA</t>
  </si>
  <si>
    <t>TUBO 100 MM - ESGOTO</t>
  </si>
  <si>
    <t>TUBO 50 MM - ESGOTO</t>
  </si>
  <si>
    <t>TUBO 40 MM - ESGOTO</t>
  </si>
  <si>
    <t>PONTO DE ESGOTO 100 M</t>
  </si>
  <si>
    <t>REMOÇÃO DE ESQUARDIAS DE MADEIRA (PORTAS, JANELAS E GRADES)</t>
  </si>
  <si>
    <t>DEMOLIÇÃO DE ALVENARIA DE TIJOLOS FURADOS S/REAPROVEITAMENTO</t>
  </si>
  <si>
    <t>LASTRO DE CONCRETO (E = 5 CM)</t>
  </si>
  <si>
    <t>PORTA DE ALUMÍNIO COM VIDRO, 80X210CM, ESPESSURA DE 3,5CM, INCLUSO DOBRADIÇAS - FORNECIMENTO E INSTALAÇÃO.</t>
  </si>
  <si>
    <t>KIT DE PORTA DE MADEIRA PARA PINTURA, SEMI-OCA (LEVE OU MÉDIA), PADRÃO MÉDIO, 86X213CM, ESPESSURA DE 3,5CM</t>
  </si>
  <si>
    <t>KIT DE PORTA DE MADEIRA PARA PINTURA, SEMI-OCA (LEVE OU MÉDIA), PADRÃO MÉDIO, 96X213CM, ESPESSURA DE 3,5CM</t>
  </si>
  <si>
    <t>PORTA DE CORRER DE ALUMÍNIO COM VIDRO, 384X210CM, ESPESSURA DE 3,5CM, INCLUSO DOBRADIÇAS - FORNECIMENTO E INSTALAÇÃO.</t>
  </si>
  <si>
    <t>PORTA DE ALUMÍNIO COM VIDRO, 120X210CM, ESPESSURA DE 3,5CM, INCLUSO DOBRADIÇAS - FORNECIMENTO E INSTALAÇÃO.</t>
  </si>
  <si>
    <t>PORTA DE ALUMÍNIO COM VIDRO, 172X210CM, ESPESSURA DE 3,5CM, INCLUSO DOBRADIÇAS - FORNECIMENTO E INSTALAÇÃO.</t>
  </si>
  <si>
    <t>JANELA DE CORRER DE ALUMÍNIO, 100X110CM, FIXAÇÃO COM PARAFUSO SOBRE CONTRAMARCO (EXCLUSIVE CONTRAMARCO), COM VIDROS, PADRONIZADA.</t>
  </si>
  <si>
    <t>JANELA DE CORRER DE ALUMÍNIO, 120X110CM, FIXAÇÃO COM PARAFUSO SOBRE CONTRAMARCO (EXCLUSIVE CONTRAMARCO), COM VIDROS, PADRONIZADA.</t>
  </si>
  <si>
    <t>JANELA DE CORRER DE ALUMÍNIO, 150X110CM, FIXAÇÃO COM PARAFUSO SOBRE CONTRAMARCO (EXCLUSIVE CONTRAMARCO), COM VIDROS, PADRONIZADA.</t>
  </si>
  <si>
    <t>JANELA DE CORRER DE ALUMÍNIO, 180X110CM, FIXAÇÃO COM PARAFUSO SOBRE CONTRAMARCO (EXCLUSIVE CONTRAMARCO), COM VIDROS, PADRONIZADA.</t>
  </si>
  <si>
    <t>JANELA DE CORRER DE ALUMÍNIO, 260X110CM, FIXAÇÃO COM PARAFUSO SOBRE CONTRAMARCO (EXCLUSIVE CONTRAMARCO), COM VIDROS, PADRONIZADA.</t>
  </si>
  <si>
    <t>JANELA DE CORRER DE ALUMÍNIO, 300X110CM, FIXAÇÃO COM PARAFUSO SOBRE CONTRAMARCO (EXCLUSIVE CONTRAMARCO), COM VIDROS, PADRONIZADA.</t>
  </si>
  <si>
    <t>JANELA DE ALUMÍNIO GUILHOTINA, 80X110CM, FIXAÇÃO COM PARAFUSO SOBRE CONTRAMARCO(EXCLUSIVE CONTRAMARCO), COM VIDROS, PADRONIZADA.</t>
  </si>
  <si>
    <t>JANELA DE ALUMÍNIO MAXIM, 80X110CM, FIXAÇÃO COM PARAFUSO SOBRE CONTRAMARCO(EXCLUSIVE CONTRAMARCO), COM VIDROS, PADRONIZADA.</t>
  </si>
  <si>
    <t>JANELA DE ALUMÍNIO MAXIM, 100X30CM, FIXAÇÃO COM PARAFUSO SOBRE CONTRAMARCO(EXCLUSIVE CONTRAMARCO), COM VIDROS, PADRONIZADA.</t>
  </si>
  <si>
    <t>JANELA DE ALUMÍNIO MAXIM, 100X80CM, FIXAÇÃO COM PARAFUSO SOBRE CONTRAMARCO(EXCLUSIVE CONTRAMARCO), COM VIDROS, PADRONIZADA.</t>
  </si>
  <si>
    <t>REVESTIMENTO CERÂMICO PARA PARTEDE,30X30, REJUNTADO</t>
  </si>
  <si>
    <t>DATA: 27/07/2017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</si>
  <si>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</si>
  <si>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</si>
  <si>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</si>
  <si>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</si>
  <si>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</si>
  <si>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</si>
  <si>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</si>
  <si>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</si>
  <si>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</si>
  <si>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</si>
  <si>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</si>
  <si>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</si>
  <si>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</si>
  <si>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</si>
  <si>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</si>
  <si>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</si>
  <si>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</si>
  <si>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11.8</t>
  </si>
  <si>
    <t>11.9</t>
  </si>
  <si>
    <t>11.10</t>
  </si>
  <si>
    <t>11.11</t>
  </si>
  <si>
    <t>11.12</t>
  </si>
  <si>
    <t>11.13</t>
  </si>
  <si>
    <t>11.14</t>
  </si>
  <si>
    <t>74198/002</t>
  </si>
  <si>
    <t xml:space="preserve">SUMIDOURO EM ALVENARIA DE TIJOLO CERAMICO MACIÇO </t>
  </si>
  <si>
    <t>FOSSA SÉPTICA</t>
  </si>
  <si>
    <t>11.15</t>
  </si>
  <si>
    <t>11.16</t>
  </si>
  <si>
    <t>PAPELEIRA DE PAREDE EM METAL CROMADO SEM TAMPA, INCLUSO FIXAÇÃO</t>
  </si>
  <si>
    <t>VASO SANITARIO SIFONADO CONVENCIONAL PARA PNE COM LOUÇA BRANCA SEM ASSENTO, INCLUSO CONJUNTO DE LIGAÇÃO PARA BACIA SANITÁRIA AJUSTÁVEL - FORNECIMENTO E INSTALAÇÃO.</t>
  </si>
  <si>
    <t>CUBA DE EMBUTIR DE AÇO INOXIDÁVEL MÉDIA, INCLUSO VÁLVULA TIPO AMERICANA EM METAL CROMADO E SIFÃO FLEXÍVEL EM PVC - FORNECIMENTO E INSTALAÇÃO</t>
  </si>
  <si>
    <t>TORNEIRA CROMADA 1/2" OU 3/4" PARA TANQUE, PADRÃO POPULAR - FORNECIMENTO E INSTALAÇÃO</t>
  </si>
  <si>
    <t>REFORMA</t>
  </si>
  <si>
    <t>9.3</t>
  </si>
  <si>
    <t>ASSENTO PARA VASO SANITARIO, REMOVÍVEL, P/ DEFICIENTE FÍSICO, DECA OU SIMILAR</t>
  </si>
  <si>
    <t>TANQUE EM CHAPA INOX - 304, DIMENSÕES 120X80X50MM, POLIDO OU ESCOVADO, EXCLUSIVE, SIFÃO, VÁLVULA E TORNEIRA</t>
  </si>
  <si>
    <t>COMPOSIÇÃO - 04</t>
  </si>
  <si>
    <t xml:space="preserve">EPI'S E ENCARGOS COMPLEMENTARES </t>
  </si>
  <si>
    <t>MESTRE DE OBRAS COM ENCARGOS COMPLEMENTARES</t>
  </si>
  <si>
    <t>RETIRADA DE MEIO FIO</t>
  </si>
  <si>
    <t>PAVIMENTAÇÃO E PISO</t>
  </si>
  <si>
    <t>EXECUÇÃO DE PASSEIO (CALÇADA) OU PISO DE CONCRETO COM CONCRETO MOLDADO IN LOCO, USINADO, ACABAMENTO CONVENCIONAL, ESPESSURA 6 CM, ARMADO.</t>
  </si>
  <si>
    <t>CAIXA DE INSPEÇÃO EM CONCRETO PRÉ-MOLDADO DN 60CM COM TAMPA H= 60CM - FORNECIMENTO E INSTALACAO</t>
  </si>
  <si>
    <t>MÓDULO VIII</t>
  </si>
  <si>
    <t>QUIOSQUE</t>
  </si>
  <si>
    <t>LOCACAO QUIOSQUE</t>
  </si>
  <si>
    <t xml:space="preserve">ALVENARIA DE EMBASAMENTO EM TIJOLOS CERAMICOS MACICOS 5X10X20CM, ASSENTADO COM ARGAMASSA TRACO 1:2:8 </t>
  </si>
  <si>
    <t xml:space="preserve">ADMINISTRAÇÃO DA OBRA                                </t>
  </si>
  <si>
    <t>1.2.1</t>
  </si>
  <si>
    <t>1.2.2</t>
  </si>
  <si>
    <t>1.3.4</t>
  </si>
  <si>
    <t>1.3.5</t>
  </si>
  <si>
    <t>1.3.6</t>
  </si>
  <si>
    <t>1.3.8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</si>
  <si>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</si>
  <si>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</si>
  <si>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</si>
  <si>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</si>
  <si>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</si>
  <si>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</si>
  <si>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</si>
  <si>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</si>
  <si>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1.1.1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</si>
  <si>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</si>
  <si>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</si>
  <si>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</si>
  <si>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</si>
  <si>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</si>
  <si>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</si>
  <si>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</si>
  <si>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</si>
  <si>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2.4.1</t>
  </si>
  <si>
    <t>2.4.2</t>
  </si>
  <si>
    <t>TOTAL MÓDULO VIII</t>
  </si>
  <si>
    <t>CONCRETO FCK = 15MPA, TRAÇO 1:3,4:3,5 (CIMENTO/ AREIA MÉDIA/ BRITA 1) - PREPARO MECÂNICO COM BETONEIRA 400 L</t>
  </si>
  <si>
    <t>ATERRO MECANIZADO COM SOLO ARGILO-ARENOSO.</t>
  </si>
  <si>
    <t>REATERRO MANUAL DE VALAS COM COMPACTAÇÃO MECANIZADA</t>
  </si>
  <si>
    <t>VERGAS 10X10CM EM CONCRETO PRÉ-MOLDADO</t>
  </si>
  <si>
    <t>MADEIRAMENTO EM MASSARANDUBA/MADEIRA DE LEI, ACABAMENTO SERRADO, C/ PEÇA 5 X 9 CM E RIPA 5 X 1,5CM</t>
  </si>
  <si>
    <t>ENTRADA DE ENERGIA ELÉTRICA AÉREA MONOFÁSICA 50A COM POSTE DE CONCRETO, INCLUSIVE CABEAMENTO, CAIXA DE PROTEÇÃO PARA MEDIDOR E ATERRAMENTO.</t>
  </si>
  <si>
    <t>74130/001</t>
  </si>
  <si>
    <t>DISJUNTOR TERMOMAGNETICO MONOPOLAR PADRAO NEMA (AMERICANO) 10 A 30A 240V, FORNECIMENTO E INSTALACAO</t>
  </si>
  <si>
    <t>74131/001</t>
  </si>
  <si>
    <t>QUADRO DE DISTRIBUICAO DE ENERGIA DE EMBUTIR, EM CHAPA METALICA, PARA 3 DISJUNTORES TERMOMAGNETICOS MONOPOLARES SEM BARRAMENTO FORNECIMENTO E INSTALACAO</t>
  </si>
  <si>
    <t>EMBOÇO, PARA RECEBIMENTO DE CERÂMICA, EM ARGAMASSA TRAÇO 1:2:8, PREPARO MANUAL</t>
  </si>
  <si>
    <t xml:space="preserve"> KIT DE PORTA DE MADEIRA, 60X210CM</t>
  </si>
  <si>
    <t>JANELA DE MADEIRA ALMOFADADA, DE ABRIR</t>
  </si>
  <si>
    <t>PINTURA ESMALTE BRILHANTE PARA MADEIRA, DUAS DEMAOS, SOBRE FUNDO NIVELADOR BRANCO</t>
  </si>
  <si>
    <t>74065/003</t>
  </si>
  <si>
    <t>PINTURA EM VERNIZ SINTETICO BRILHANTE EM MADEIRA, TRES DEMAOS</t>
  </si>
  <si>
    <t>CUBA DE EMBUTIR DE AÇO INOXIDÁVEL MÉDIA, INCLUSO VÁLVULA TIPO AMERICANA E SIFÃO TIPO GARRAFA EM METAL CROMADO - FORNECIMENTO E INSTALAÇÃO.</t>
  </si>
  <si>
    <t>PONTO DE ESGOTO</t>
  </si>
  <si>
    <t>DIVERSOS</t>
  </si>
  <si>
    <t>BANCADA DE GRANITO CINZA POLIDO E= 2,50CM, LARGURA 0,60 CM - FORNECIMENTO E INSTALAÇÃO</t>
  </si>
  <si>
    <t>COMPOSIÇÃO - 05</t>
  </si>
  <si>
    <t>COMPOSIÇÃO - 06</t>
  </si>
  <si>
    <t>GANGORRA TRIPLA</t>
  </si>
  <si>
    <t>CARROSSEL</t>
  </si>
  <si>
    <t>BALANÇO TRIPLO</t>
  </si>
  <si>
    <t>ESCORREGADOR</t>
  </si>
  <si>
    <t>CASINHA DE TARZAN</t>
  </si>
  <si>
    <t>LIMPEZA MÓDULO VIII</t>
  </si>
  <si>
    <t>COTAÇÃO</t>
  </si>
  <si>
    <t>OBRA:  REFORMA DOS MÓDULOS 07 E 08 DA PRAÇA JOSÉ TEÓFILO DA SILVA</t>
  </si>
  <si>
    <t>INSTALAÇÕES HIDROSSANITÁRIAS</t>
  </si>
  <si>
    <t>TOTAL QUIOSQUE</t>
  </si>
  <si>
    <t>2.1.1</t>
  </si>
  <si>
    <t>2.3.1</t>
  </si>
  <si>
    <t>LOCAL: JACARÉ DOS HOMENS/ALAGOAS</t>
  </si>
  <si>
    <t>QUIOSQUE - ( MÓD. VIII )</t>
  </si>
  <si>
    <t>Retirada de meio fio</t>
  </si>
  <si>
    <t>Locação</t>
  </si>
  <si>
    <t>Intertravado natural</t>
  </si>
  <si>
    <t>Intertravado terra</t>
  </si>
  <si>
    <t>Intertravado azul</t>
  </si>
  <si>
    <t>EXECUÇÃO DE PÁTIO/ESTACIONAMENTO EM PISO INTERTRAVADO, COM BLOCO RETANGULAR COLORIDO DE 20 X 10 CM, ESPESSURA 6 CM.  - COR TERRA</t>
  </si>
  <si>
    <t>Calçada em concreto</t>
  </si>
  <si>
    <t>EXECUÇÃO DE PÁTIO/ESTACIONAMENTO EM PISO INTERTRAVADO, COM BLOCO RETANGULAR COLORIDO DE 20 X 10 CM, ESPESSURA 6 CM.  - COR AZUL</t>
  </si>
  <si>
    <t>Execução de meio fio - trecho reto</t>
  </si>
  <si>
    <t>Execução de meio fio - trecho curvo</t>
  </si>
  <si>
    <t>Execução de meio fio - trecho geral</t>
  </si>
  <si>
    <t>Grama Batatais</t>
  </si>
  <si>
    <t>Colchão de areia</t>
  </si>
  <si>
    <t>PÓDE PEDRA</t>
  </si>
  <si>
    <t>PISO TÁTIL</t>
  </si>
  <si>
    <t>ESCAVAÇÃO MANUAL DE VALAS</t>
  </si>
  <si>
    <t>Escavação de valas</t>
  </si>
  <si>
    <t>ALVENARIA DE VEDAÇÃO DE BLOCOS CERÂMICOS FURADOS NA HORIZONTAL DE 14X9X19CM (ESPESSURA 14CM, BLOCO DEITADO)</t>
  </si>
  <si>
    <t>lastro de concreto</t>
  </si>
  <si>
    <t>Alvenaria 1 vez</t>
  </si>
  <si>
    <t>Chapisco</t>
  </si>
  <si>
    <t>Reboco</t>
  </si>
  <si>
    <t>Pintura</t>
  </si>
  <si>
    <t>CHAPISCO APLICADO EM ALVENARIA (SEM PRESENÇA DE VÃOS) E ESTRUTURAS DE CONCRETO DE FACHADA, COM COLHER DE PEDREIRO. ARGAMASSA TRAÇO 1:3 COM PREPARO MANUAL</t>
  </si>
  <si>
    <t>EMBOÇO OU MASSA ÚNICA EM ARGAMASSA TRAÇO 1:2:8, PREPARO MANUAL, APLICADA MANUALMENTE EM PANOS DE FACHADA COM PRESENÇA DE VÃOS, ESPESSURA DE 25 MM</t>
  </si>
  <si>
    <t>APLICAÇÃO MANUAL DE PINTURA COM TINTA TEXTURIZADA ACRÍLICA EM PAREDES EXTERNAS</t>
  </si>
  <si>
    <t>CONCRETO ARMADO</t>
  </si>
  <si>
    <t>Lixeira</t>
  </si>
  <si>
    <t>CONCRETO FCK = 15MPA, TRAÇO 1:3,4:3,5 (CIMENTO/ AREIA MÉDIA/ BRITA 1) - PREPARO MANUAL</t>
  </si>
  <si>
    <t>PEDREIRO COM ENCARGOS COMPLEMENTARES</t>
  </si>
  <si>
    <t>COMPOSIÇÃO - 07</t>
  </si>
  <si>
    <t>COMPOSIÇÃO - 08</t>
  </si>
  <si>
    <t>TREPA-TREPA</t>
  </si>
  <si>
    <t>2.5.1</t>
  </si>
  <si>
    <t>2.5.2</t>
  </si>
  <si>
    <t>2.5.3</t>
  </si>
  <si>
    <t>AMARELINHA</t>
  </si>
  <si>
    <t>ESCAVAÇÃO MANUAL PARA BLOCO DE COROAMENTO OU SAPATA, SEM PREVISÃO DE FÔRMA</t>
  </si>
  <si>
    <t>OBRA:  REFORMA DOS MÓDULO 08 DA PRAÇA JOSÉ TEÓFILO DA SILVA</t>
  </si>
  <si>
    <t>QTDADE</t>
  </si>
  <si>
    <t>HASTE DE ATERRAMENTO 5/8 PARA SPDA - FORNECIMENTO E INSTALAÇÃO.</t>
  </si>
  <si>
    <t>LUMINÁRIA TIPO CALHA, DE SOBREPOR, COM 1 LÂMPADA TUBULAR DE 36 W - FORNECIMENTO E INSTALAÇÃO</t>
  </si>
  <si>
    <t>LUMINÁRIA TIPO CALHA, DE SOBREPOR, COM 1 LÂMPADA TUBULAR DE 18 W - FOR</t>
  </si>
  <si>
    <t>REVESTIMENTO CERÂMICO PARA PAREDES INTERNAS COM PLACAS TIPO ESMALTADA EXTRA DE DIMENSÕES 20X20 CM APLICADAS EM AMBIENTES DE ÁREA MENOR QUE 5M² NA ALTURA INTEIRA DAS PAREDES</t>
  </si>
  <si>
    <t>REVESTIMENTO CERÂMICO PARA PISO COM PLACAS TIPO ESMALTADA EXTRA DE DIMENSÕES 35X35 CM APLICADA EM AMBIENTES DE ÁREA ENTRE 5 M2 E 10 M2</t>
  </si>
  <si>
    <t>APLICAÇÃO MANUAL DE PINTURA COM TINTA TEXTURIZADA ACRÍLICA EM PAREDES EXTERNAS DE CASAS, UMA COR</t>
  </si>
  <si>
    <t>TOTAL DO ITEM 1.1</t>
  </si>
  <si>
    <t>TOTAL DO ITEM 1.2</t>
  </si>
  <si>
    <t>TOTAL DO ITEM 1.3</t>
  </si>
  <si>
    <t>TOTAL DO ITEM 1.4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</si>
  <si>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</si>
  <si>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</si>
  <si>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</si>
  <si>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</si>
  <si>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</si>
  <si>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</si>
  <si>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</si>
  <si>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</si>
  <si>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</si>
  <si>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TOTAL DO ITEM 1.6</t>
  </si>
  <si>
    <t>TOTAL DO ITEM 2.1</t>
  </si>
  <si>
    <t>TOTAL DO ITEM 2.2</t>
  </si>
  <si>
    <t>TOTAL DO ITEM 2.3</t>
  </si>
  <si>
    <t>TOTAL DO ITEM 2.4</t>
  </si>
  <si>
    <t>TOTAL DO ITEM 2.5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</si>
  <si>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</si>
  <si>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</si>
  <si>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</si>
  <si>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</si>
  <si>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</si>
  <si>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</si>
  <si>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</si>
  <si>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</si>
  <si>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</si>
  <si>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</si>
  <si>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TOTAL DO ITEM 2.6</t>
  </si>
  <si>
    <t>2.7.1</t>
  </si>
  <si>
    <t>2.7.2</t>
  </si>
  <si>
    <t>2.7.3</t>
  </si>
  <si>
    <t>2.7.4</t>
  </si>
  <si>
    <t>2.8</t>
  </si>
  <si>
    <t>2.8.1</t>
  </si>
  <si>
    <t>2.8.2</t>
  </si>
  <si>
    <t>2.9</t>
  </si>
  <si>
    <t>2.9.1</t>
  </si>
  <si>
    <t>2.9.2</t>
  </si>
  <si>
    <t>2.10</t>
  </si>
  <si>
    <t>2.10.1</t>
  </si>
  <si>
    <t>2.10.2</t>
  </si>
  <si>
    <t>2.10.3</t>
  </si>
  <si>
    <t>TOTAL DO ITEM 2.7</t>
  </si>
  <si>
    <t>TOTAL DO ITEM 2.8</t>
  </si>
  <si>
    <t>TOTAL DO ITEM 2.9</t>
  </si>
  <si>
    <t>TOTAL DO ITEM 2.10</t>
  </si>
  <si>
    <t>2.11</t>
  </si>
  <si>
    <t>2.11.1</t>
  </si>
  <si>
    <t>2.11.2</t>
  </si>
  <si>
    <t>2.11.3</t>
  </si>
  <si>
    <t>2.11.4</t>
  </si>
  <si>
    <t>2.11.5</t>
  </si>
  <si>
    <t>2.11.6</t>
  </si>
  <si>
    <t>2.11.7</t>
  </si>
  <si>
    <t>TOTAL DO ITEM 2.11</t>
  </si>
  <si>
    <t>2.12</t>
  </si>
  <si>
    <t>2.12.1</t>
  </si>
  <si>
    <t>2.12.2</t>
  </si>
  <si>
    <t>2.12.3</t>
  </si>
  <si>
    <t>CONCRETO ARMADO FCK=25,0MPA</t>
  </si>
  <si>
    <t>ESCAVAÇÃO MANUAL DE VALA PARA VIGA BALDRAME, SEM PREVISÃO DE FÔRMA</t>
  </si>
  <si>
    <t>EXECUÇÃO DE ESTRUTURAS DE CONCRETO ARMADO, PARA EDIFICAÇÃO TÉRREA, FCK =25 MPA</t>
  </si>
  <si>
    <t>PONTO DE ILUMINAÇÃO RESIDENCIAL INCLUINDO INTERRUPTOR SIMPLES (2 MÓDULOS), CAIXA ELÉTRICA, ELETRODUTO, CABO, RASGO, QUEBRA E CHUMBAMENTO</t>
  </si>
  <si>
    <t>2.6.11</t>
  </si>
  <si>
    <t>QUADRO DE DISTRIBUICAO DE ENERGIA P/ 6 DISJUNTORES TERMOMAGNETICOS MONOPOLARES SEM BARRAMENTO, DE EMBUTIR, EM CHAPA METALICA - FORNECIMENTO E INSTALACAO</t>
  </si>
  <si>
    <t>EMBOÇO OU MASSA ÚNICA EM ARGAMASSA TRAÇO 1:2:8, PREPARO MANUAL, APLICADA MANUALMENTE EM PANOS DE FACHADA COM PRESENÇA DE VÃOS, ESPESSURA DE 25 MM.</t>
  </si>
  <si>
    <t>FORRO EM MADEIRA PINUS, PARA AMBIENTES COMERCIAIS, INCLUSIVE ESTRUTURA DE FIXAÇÃO</t>
  </si>
  <si>
    <t>RETIRADA DE MEIO FIO - M</t>
  </si>
  <si>
    <t>SERVENTE COM ENCARGOS COMPLEMENTARES</t>
  </si>
  <si>
    <t>COLCHÃO DE AREIAO - M³</t>
  </si>
  <si>
    <t>AREIA FINA - POSTO JAZIDA/FORNECEDOR</t>
  </si>
  <si>
    <t>PÓ DE PEDRA - M³</t>
  </si>
  <si>
    <t>PO DE PEDRA</t>
  </si>
  <si>
    <t>COMPOSIÇÃO - 09</t>
  </si>
  <si>
    <t>COMPOSIÇÃO - 10</t>
  </si>
  <si>
    <t>COMPOSIÇÃO - 11</t>
  </si>
  <si>
    <t>COMPOSIÇÃO - 12</t>
  </si>
  <si>
    <t>COMPOSIÇÃO - 13</t>
  </si>
  <si>
    <t>LIXEIRA COM SUPORTE (POSTE),</t>
  </si>
  <si>
    <t>LIXEIRA COM SUPORTE (POSTE) - UND</t>
  </si>
  <si>
    <r>
      <t>ESTRUTURA DE COBERTA EM MADEIRA DE LEI - M</t>
    </r>
    <r>
      <rPr>
        <sz val="11"/>
        <color rgb="FF000000"/>
        <rFont val="Calibri"/>
        <family val="2"/>
      </rPr>
      <t>²</t>
    </r>
  </si>
  <si>
    <t>CAIBRO DE MADEIRA APARELHADA *6 X 8* CM, MACARANDUBA, ANGELIM OU EQUIVALENTE</t>
  </si>
  <si>
    <t>RIPA DE MADEIRA APARELHADA *1,5 X 5* CM, MACARANDUBA, ANGELIM OU EQUIVALENTE</t>
  </si>
  <si>
    <t>AJUDANTE DE CARPINTEIRO COM ENCARGOS COMPLEMENTARES</t>
  </si>
  <si>
    <t>CARPINTEIRO COM ENCARGOS COMPLEMENTARES</t>
  </si>
  <si>
    <t>PREGO DE ACO POLIDO COM CABECA 16 X 24 (2 1/4 X 12)</t>
  </si>
  <si>
    <t>KG</t>
  </si>
  <si>
    <t>COMPOSIÇÃO - 14</t>
  </si>
  <si>
    <t>TELHADISTA COM ENCARGOS COMPLEMENTARES</t>
  </si>
  <si>
    <t>UN</t>
  </si>
  <si>
    <t>COBERTA EM TELHA DE MADEIRA</t>
  </si>
  <si>
    <r>
      <t>COBERTA EM TELHA DE MADEIRA - M</t>
    </r>
    <r>
      <rPr>
        <sz val="11"/>
        <color rgb="FF000000"/>
        <rFont val="Calibri"/>
        <family val="2"/>
      </rPr>
      <t>²</t>
    </r>
  </si>
  <si>
    <t>PERFIL DE ALUMINIO ANODIZADO (25x50x1,6MM)</t>
  </si>
  <si>
    <t>MONTADOR DE ESTRUTURA METÁLICA COM ENCARGOS COMPLEMENTARES</t>
  </si>
  <si>
    <t>REBITE DE ALUMINIO VAZADO DE REPUXO, 3,2 X 8 MM</t>
  </si>
  <si>
    <t>COMPOSIÇÃO - 15</t>
  </si>
  <si>
    <t>COBERTURA EM POLICARBONATO ALVEOLAR DE 4MM, FIXADO EM PEÇAS DE ALUMÍNIO INCLUSIVE INSTALAÇÃO</t>
  </si>
  <si>
    <r>
      <t>COBERTURA EM POLICARBONATO ALVEOLAR DE 4MM, FIXADO EM PEÇAS DE ALUMÍNIO INCLUSIVE INSTALAÇÃO - M</t>
    </r>
    <r>
      <rPr>
        <sz val="11"/>
        <color rgb="FF000000"/>
        <rFont val="Calibri"/>
        <family val="2"/>
      </rPr>
      <t>²</t>
    </r>
  </si>
  <si>
    <t>REGISTRO DE GAVETA BRUTO, LATÃO, ROSCÁVEL, 3/4", FORNECIDO E INSTALADO EM RAMAL DE ÁGUA</t>
  </si>
  <si>
    <t>INSTALAÇÃO DE TUBOS DE PVC, SOLDÁVEL, ÁGUA FRIA, DN 25 MM (INSTALADO EM RAMAL, SUB-RAMAL, RAMAL DE DISTRIBUIÇÃO OU PRUMADA), INCLUSIVE CONEXÕES, CORTES E FIXAÇÕES</t>
  </si>
  <si>
    <t>PONTO DE CONSUMO TERMINAL DE ÁGUA FRIA (SUBRAMAL) COM TUBULAÇÃO DE PVC, DN 25 MM, INSTALADO EM RAMAL DE ÁGUA, INCLUSOS RASGO E CHUMBAMENTO EM ALVENARIA</t>
  </si>
  <si>
    <t>PASTA LUBRIFICANTE PARA TUBOS E CONEXOES COM JUNTA ELASTICA</t>
  </si>
  <si>
    <t>TUBO PVC, SERIE NORMAL, ESGOTO PREDIAL, DN 50 MM, FORNECIDO E INSTALADO</t>
  </si>
  <si>
    <t>JOELHO 90 GRAUS, PVC, SERIE NORMAL, ESGOTO PREDIAL, DN 40 MM, JUNTA SOLDÁVEL, FORNECIDO E INSTALADO</t>
  </si>
  <si>
    <t>JOELHO 45 GRAUS, PVC, SERIE NORMAL, ESGOTO PREDIAL, DN 40 MM, JUNTA SOLDÁVEL, FORNECIDO E INSTALADO</t>
  </si>
  <si>
    <t>ENCANADOR OU BOMBEIRO HIDRÁULICO COM ENCARGOS COMPLEMENTARES</t>
  </si>
  <si>
    <t>COMPOSIÇÃO - 16</t>
  </si>
  <si>
    <t>PLANTIO DE GRAMA ESMERALDA EM ROLO</t>
  </si>
  <si>
    <t>PISO CIMENTADO, TRAÇO 1:3 (CIMENTO E AREIA), ACABAMENTO RÚSTICO, ESPESSURA 2,0 CM, PREPARO MECÂNICO DA ARGAMASSA</t>
  </si>
  <si>
    <t>CAIXA DE GORDURA PEQUENA (CAPACIDADE: 19 L), CIRCULAR, EM PVC, DIÂMETRO INTERNO= 0,3 M.</t>
  </si>
  <si>
    <t>SUMIDOURO RETANGULAR, EM ALVENARIA COM TIJOLOS CERÂMICOS MACIÇOS,</t>
  </si>
  <si>
    <t>SG</t>
  </si>
  <si>
    <t>CP</t>
  </si>
  <si>
    <t>ISS</t>
  </si>
  <si>
    <t>CPRB</t>
  </si>
  <si>
    <t>BDI PAD</t>
  </si>
  <si>
    <t>BDI DES</t>
  </si>
  <si>
    <t xml:space="preserve">EMPREEENDIMENTO: CONSTRUÇÃO DE PRAÇAS URBANAS, RODOVIAS, FERROVIAS E RECAPEAMENTO E PAVIMENTAÇÃO DE VIAS URBANAS </t>
  </si>
  <si>
    <t>CONFORME LEGISLAÇÃO TRIBUTÁRIA MUNICIPAL, DEFINIR ESTIMATIVA DE PERCENTUAL DA BASE DE CÁLCULO PARA O ISS: 100,00%</t>
  </si>
  <si>
    <t>SOBRE A BASE DE CÁLCULO, DEFINIR A RESPECTIVA ALÍQUOTA DO ISS (ENTRE 2% E 5%): 2,50%</t>
  </si>
  <si>
    <t>RISCO</t>
  </si>
  <si>
    <t>TRIBUTOS (IMPOSTOS COFINS 3%, E  PIS 0,65%)</t>
  </si>
  <si>
    <t>TRIBUTOS (ISS, VARIÁVEL DE ACORDO COM O MUNICÍPIO)</t>
  </si>
  <si>
    <t>TRIBUTOS (CONTRIBUIÇÃO PREVIDENCIÁRIA SOBRE A RECEITA BRUTA - 0% OU 4,5% - DESONERAÇÃO)</t>
  </si>
  <si>
    <t>BDI SEM DESONERAÇÃO (FÓRMULA ACÓRDÃO TCU)</t>
  </si>
  <si>
    <t>BDI COM DESONERAÇÃO</t>
  </si>
  <si>
    <t>ITENS</t>
  </si>
  <si>
    <t>SIGLAS</t>
  </si>
  <si>
    <t>% ADOTADO</t>
  </si>
  <si>
    <t>OS VALORES DE BDI FORAM CALCULADOS COM O EMPREGO DA FÓRMULA:</t>
  </si>
  <si>
    <r>
      <t xml:space="preserve">BDI.PAD = </t>
    </r>
    <r>
      <rPr>
        <b/>
        <u/>
        <sz val="12"/>
        <rFont val="Arial"/>
        <family val="2"/>
      </rPr>
      <t>(1+AC + S + R + G)*(1 + DF)*(1+L)  -1</t>
    </r>
  </si>
  <si>
    <t xml:space="preserve">                (1-CP-ISS)</t>
  </si>
  <si>
    <t>DECLARO PARA OS DEVIDOS FINS QUE, CONFORME LEGISLAÇÃO TRIBUTÁRIA MUNICIPAL, A BASE DE CÁLCULO PARA CONSTRUÇÃO DE PRAÇAS URBANAS, RODOVIAS, FERROVIAS E RECAPEAMENTO E PAVIMENTAÇÃO DE VIAS URBANAS, É DE 100%, COM A RESPECTIVA ALÍQUOTA DE 2,5%.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</si>
  <si>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</si>
  <si>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>DATA: 08/08/2018</t>
  </si>
  <si>
    <t xml:space="preserve">DATA BASE:              </t>
  </si>
  <si>
    <t xml:space="preserve">DATA BASE:                 </t>
  </si>
  <si>
    <t>COMPOSIÇÃO - 17</t>
  </si>
  <si>
    <t>COMPOSIÇÃO - 19</t>
  </si>
  <si>
    <t>LIMPEZA FINAL DE OBRA</t>
  </si>
  <si>
    <t>Sabão em pó</t>
  </si>
  <si>
    <t>Vassoura piaçava</t>
  </si>
  <si>
    <t>Servente de obras</t>
  </si>
  <si>
    <t>Entrada de energia elétrica monofásica</t>
  </si>
  <si>
    <t xml:space="preserve">
00337</t>
  </si>
  <si>
    <t>Quadro de medição monofásica (até 6 kva) com caixa em noril</t>
  </si>
  <si>
    <t>UN.</t>
  </si>
  <si>
    <t xml:space="preserve">
00353</t>
  </si>
  <si>
    <t>Eletroduto de pvc rígido roscável, diâm = 25mm (3/4")</t>
  </si>
  <si>
    <t xml:space="preserve">
00362</t>
  </si>
  <si>
    <t>Curva para eletroduto de pvc rígido roscável, diâm = 25mm (3/4")</t>
  </si>
  <si>
    <t>Luva para eletroduto de pvc rígido roscável, diâm = 25mm (3/4")</t>
  </si>
  <si>
    <t>Conector para haste de aterramento 5/8" - fornecimento</t>
  </si>
  <si>
    <t>Fornecimento de isolador roldana de porcelana</t>
  </si>
  <si>
    <t>Caixa de inspeção 0,30 x 0,30 x 0,40m</t>
  </si>
  <si>
    <t>Terminal de compressão para cabo de 16 mm2 - fornecimento e instalação</t>
  </si>
  <si>
    <t>Cabo de cobre isolado HEPR (XLPE), rigido, 16mm², 1kv / 90º C</t>
  </si>
  <si>
    <t xml:space="preserve">
09163</t>
  </si>
  <si>
    <t>Poste auxiliar p/entrada energia, monofasico, ferro galvanizado d=3" e h=5,0m, completo</t>
  </si>
  <si>
    <t>Haste cobreada copperweld p/aterramento d= 5/8" x 2,40m</t>
  </si>
  <si>
    <t>Cabo de cobre nú 16 mm2 - fornecimento e assentamento (7,04m/kg)</t>
  </si>
  <si>
    <t>Disjuntor termomagnetico monopolar 70 A, padrão DIN (Europeu - linha branca), curva C, corrente 5KA</t>
  </si>
  <si>
    <t>Gangorra com 3 pranchas, em aço industrial ou madeira, Sergipark ou similar</t>
  </si>
  <si>
    <t>Balanço 3 lugares em aço industrial ou madeira, Sergipark ou similar</t>
  </si>
  <si>
    <t>Playground de Madeira Médio Mundo da Criança/ WEB CONTINENTAL cod.MKP000054000005</t>
  </si>
  <si>
    <t xml:space="preserve">Chapa de Plástico Policarbonato 1,05mx3mx40mm Home Wood / LEROY MERLIN - Cód. 87980536 </t>
  </si>
  <si>
    <t>EMENDA RÁPIDA FUMÊ PARA POLICARBONATO 4 / 6 OU 10MM - 6 METROS/ LOJA DA POLI</t>
  </si>
  <si>
    <t>COMPOSIÇÃO - 18</t>
  </si>
  <si>
    <t>QUADRO DE MEDIÇÃO</t>
  </si>
  <si>
    <t>Arruela de alumínio p/eletroduto d=1 1/ 4"</t>
  </si>
  <si>
    <t>Bucha aluminio p/eletroduto d=1 1/ 4"</t>
  </si>
  <si>
    <t>Cabo cobre rígido, isolado, 16mm2 - 450/750v / 70º</t>
  </si>
  <si>
    <t>Conector p/ haste de aterramento 3/4"</t>
  </si>
  <si>
    <t>Eletroduto condulete pvc rígido, d= 1/2"</t>
  </si>
  <si>
    <t>Haste cobreada copperweld p/ aterramento 254 micr d= 3/4" x 3,00 m c/conector</t>
  </si>
  <si>
    <t>Quadro de medição trifásico em Noril c/lente para leitura</t>
  </si>
  <si>
    <t>Bucha em liga zamak para eletroduto 16mm, d=1/2"</t>
  </si>
  <si>
    <t>Cabo de cobre nu 25 mm2 meio-duro</t>
  </si>
  <si>
    <t>LOCAÇÃO DA OBRA</t>
  </si>
  <si>
    <t>Topografo - T2 - Fonte DNIT - Mês de ref.: 02/19</t>
  </si>
  <si>
    <t>Madeira mista serrada (barrote) 6 x 6cm - 0,0036 m3/m (angelim, louro)</t>
  </si>
  <si>
    <t>Arame galvanizado 18 bwg, 1,24mm (0,009 kg/m)</t>
  </si>
  <si>
    <t>Carpinteiro de formas</t>
  </si>
  <si>
    <t>Prego de aco polido com cabeca 16 x 24 (2 1/4 x 12)</t>
  </si>
  <si>
    <t>Tabua de madeira nao aparelhada *2,5 x 23* cm (1 x 9 ") pinus, mista ou equivalente da regiao</t>
  </si>
  <si>
    <t>Servente de obras com encargos</t>
  </si>
  <si>
    <t>DATA: 19/04/2019</t>
  </si>
  <si>
    <t>SINAPI - FEVEREIRO/ 2019</t>
  </si>
  <si>
    <t>PISO EM PEDRA GRANILITA</t>
  </si>
  <si>
    <t>Areia media - posto jazida/fornecedor (retirado na jazida, sem transporte)</t>
  </si>
  <si>
    <t>CALCETEIRO COM ENCARGOS COMPLEMENTARES</t>
  </si>
  <si>
    <t>PEDRA GRANITICA, SERRADA, TIPO MIRACEMA, MADEIRA, PADUANA, RACHINHA, SANTA ISABEL OU OUTRAS SIMILARES, *11,5 X  *23 CM, E=  *1,0 A *2,0 CM</t>
  </si>
  <si>
    <t>1.3.7</t>
  </si>
  <si>
    <t xml:space="preserve">PISO TATIL DIRECIONAL OU DE ALERTA </t>
  </si>
  <si>
    <t>PISO TATIL DE ALERTA OU DIRECIONAL</t>
  </si>
  <si>
    <t>Rejunte colorido flexivel para revestimentos cerâmicos</t>
  </si>
  <si>
    <t>Argamassa industrializada Votomassa AC-II, ou similar</t>
  </si>
  <si>
    <t>Piso tátil direcional e/ou alerta, de concreto, colorido, dim 30x30 cm - para deficiente visual</t>
  </si>
  <si>
    <t>Pedreiro de obras com encargos</t>
  </si>
  <si>
    <t>COMPOSIÇÃO - 20</t>
  </si>
  <si>
    <t>COMPOSIÇÃO - 21</t>
  </si>
  <si>
    <t>COMPOSIÇÃO - 22</t>
  </si>
  <si>
    <t>COMPOSIÇÃO -18</t>
  </si>
  <si>
    <t>PONTO DE ESGOTO 40,0MM</t>
  </si>
  <si>
    <t>Gira Gira 1.50 x 1.50 - 8 lugares com sapatas /ANIMAMIX</t>
  </si>
  <si>
    <t>Gaiola Trepa Trepa/ ANIMAMIX</t>
  </si>
  <si>
    <t>Escorregadeira em madeira c/2,50m de pista (Sergipark ou similar)</t>
  </si>
  <si>
    <t>COMPOSIÇÃO - 23</t>
  </si>
  <si>
    <t>PILAR DE MADEIRA NAO APARELHADA *15 X 15* CM, MACARANDUBA, ANGELIM OU EQUIVALENTE DA REGIAO</t>
  </si>
  <si>
    <t>VIGA DE MADEIRA NAO APARELHADA *6 X 20* CM, MACARANDUBA, ANGELIM OU EQUIVALENTE DA REGIAO</t>
  </si>
  <si>
    <t>TABUA DE MADEIRA APARELHADA *2,5 X 15* CM, MACARANDUBA, ANGELIM OU EQUIVALENTE DA REGIAO</t>
  </si>
  <si>
    <t>CARPINTEIRO DE ESQUADRIA COM ENCARGOS COMPLEMENTARES</t>
  </si>
  <si>
    <t>CARRAMANCHÃO</t>
  </si>
  <si>
    <t>1.6.9</t>
  </si>
  <si>
    <t>DATA: 22/04/2019</t>
  </si>
  <si>
    <t>PAVIMENTO EM PARALELEPIPEDO SOBRE COLCHAO DE AREIA REJUNTADO COM ARGAMASSA DE CIMENTO E AREIA NO TRAÇO 1:3 (PEDRAS PEQUENAS 30 A 35 PECAS POR M2)</t>
  </si>
  <si>
    <t>1.3.10</t>
  </si>
  <si>
    <t>1.3.11</t>
  </si>
  <si>
    <t>BANCO EM ALVENARIA,TAMPO DE CONCRETO</t>
  </si>
  <si>
    <t>LOCAÇÃO MÓDULO VIII</t>
  </si>
  <si>
    <t>COMPOSIÇÃO - 24</t>
  </si>
  <si>
    <t>EXECUÇÃO DE PASSEIO EM PISO INTERTRAVADO, COM BLOCO RETANGULAR COLORIDO DE 20 X 10 CM, ESPESSURA 6 CM. AF_12/2015</t>
  </si>
  <si>
    <t>AREIA MEDIA - POSTO JAZIDA/FORNECEDOR (RETIRADO NA JAZIDA, SEM TRANSPORTE)</t>
  </si>
  <si>
    <t>PO DE PEDRA (POSTO PEDREIRA/FORNECEDOR, SEM FRETE)</t>
  </si>
  <si>
    <t xml:space="preserve">BLOQUETE/PISO INTERTRAVADO DE CONCRETO - MODELO ONDA/16 FACES/RETANGULAR/TIJOLINHO/PAVER/HOLANDES/PARALELEPIPEDO, 20 CM X 10 CM, E = 6 CM, </t>
  </si>
  <si>
    <t>PLACA VIBRATÓRIA REVERSÍVEL COM MOTOR 4 TEMPOS A GASOLINA, FORÇA CENTRÍFUGA DE 25 KN (2500 KGF), POTÊNCIA 5,5 CV - CHP DIURNO. AF_08/2015</t>
  </si>
  <si>
    <t>PLACA VIBRATÓRIA REVERSÍVEL COM MOTOR 4 TEMPOS A GASOLINA, FORÇA CENTRÍFUGA DE 25 KN (2500 KGF), POTÊNCIA 5,5 CV - CHI DIURNO. AF_08/2015</t>
  </si>
  <si>
    <t>CORTADORA DE PISO COM MOTOR 4 TEMPOS A GASOLINA, POTÊNCIA DE 13 HP, COM DISCO DE CORTE DIAMANTADO SEGMENTADO PARA CONCRETO, DIÂMETRO DE 350 MM, FURO DE 1" (14 X 1") - CHP DIURNO. AF_08/2015</t>
  </si>
  <si>
    <t>CORTADORA DE PISO COM MOTOR 4 TEMPOS A GASOLINA, POTÊNCIA DE 13 HP, COM DISCO DE CORTE DIAMANTADO SEGMENTADO PARA CONCRETO, DIÂMETRO DE 350 MM, FURO DE 1" (14 X 1") - CHI DIURNO. AF_08/2015</t>
  </si>
  <si>
    <t>m³</t>
  </si>
  <si>
    <t>m²</t>
  </si>
  <si>
    <t>CHP</t>
  </si>
  <si>
    <t>CHI</t>
  </si>
  <si>
    <t>AREIA FINA - POSTO JAZIDA/FORNECEDOR (RETIRADO NA JAZIDA, SEM TRANSPORTE)</t>
  </si>
  <si>
    <t>AREIA GROSSA - POSTO JAZIDA/FORNECEDOR (RETIRADO NA JAZIDA, SEM TRANSPORTE)</t>
  </si>
  <si>
    <t>CIMENTO PORTLAND COMPOSTO CP II-32</t>
  </si>
  <si>
    <t>PARALELEPIPEDO GRANITICO OU BASALTICO, PARA PAVIMENTACAO, SEM FRETE,  *30 A 35* PECAS POR M2</t>
  </si>
  <si>
    <t>MIL</t>
  </si>
  <si>
    <t>COMPOSIÇÃO - 25</t>
  </si>
  <si>
    <t>Cimento portland composto cp ii-32</t>
  </si>
  <si>
    <t>2.11.8</t>
  </si>
  <si>
    <t>2.11.9</t>
  </si>
  <si>
    <t>Lixeira Plastica 50 Litros com Suporte de Plastico Bralimpia/Cód.29560844/ Lojas Americanas</t>
  </si>
  <si>
    <t>COMPOSIÇÃO - 26</t>
  </si>
  <si>
    <t>COMPOSIÇÃO - 27</t>
  </si>
  <si>
    <t>PISO EM CONCRETO</t>
  </si>
  <si>
    <t>LONA PLASTICA PRETA, E= 150 MICRA</t>
  </si>
  <si>
    <t>SARRAFO DE MADEIRA NAO APARELHADA *2,5 X 7,5* CM (1 X 3 ") PINUS, MISTA OU EQUIVALENTE DA REGIAO</t>
  </si>
  <si>
    <t>TELA DE ACO SOLDADA NERVURADA, CA-60, Q-196, (3,11 KG/M2), DIAMETRO DO FIO = 5,0 MM, LARGURA =  2,45 M, ESPACAMENTO DA MALHA = 10 X 10 CM</t>
  </si>
  <si>
    <t>CONCRETO USINADO BOMBEAVEL, CLASSE DE RESISTENCIA C20, COM BRITA 0 E 1, SLUMP = 100 +/- 20 MM, EXCLUI SERVICO DE BOMBEAMENTO (NBR 8953)</t>
  </si>
  <si>
    <t>CARPINTEIRO DE FORMAS COM ENCARGOS COMPLEMENTARES</t>
  </si>
  <si>
    <t>ELETRICISTA COM ENCARGOS COMPLEMENTARES</t>
  </si>
  <si>
    <t>TABUA DE MADEIRA NAO APARELHADA *2,5 X 30 CM (1 X 12 ") PINUS, MISTA OU EQUIVALENTE DA REGIAO</t>
  </si>
  <si>
    <t>CONJUNTO ARRUELAS DE VEDACAO 5/16" PARA TELHA FIBROCIMENTO (UMA ARRUELA METALICA E UMA ARRUELA PVC - CONICAS)</t>
  </si>
  <si>
    <t>PARAFUSO ZINCADO ROSCA SOBERBA, CABECA SEXTAVADA, 5/16 " X 250 MM, PARA FIXACAO DE TELHA EM MADEIRA</t>
  </si>
  <si>
    <t>CJ</t>
  </si>
  <si>
    <t>PINTOR COM ENCARGOS COMPLEMENTARES</t>
  </si>
  <si>
    <t>TINTA ACRILICA PREMIUM PARA PISO</t>
  </si>
  <si>
    <t>FITA CREPE ROLO DE 25 MM X 50 M</t>
  </si>
  <si>
    <t>COMPOSIÇÃO - 28</t>
  </si>
  <si>
    <t xml:space="preserve"> Bancada em granito cinza andorinha, e=2cm</t>
  </si>
  <si>
    <t xml:space="preserve"> Tampo/bancada de granito cinza andorinha, e=2cm</t>
  </si>
  <si>
    <t xml:space="preserve"> Cantoneira alumínio anodizado natural, 1" x 1/8" - vara com 6m - 0,408 kg/m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</si>
</sst>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#,##0.00_ ;[Red]\-#,##0.00\ "/>
    <numFmt numFmtId="168" formatCode="#,##0.00&quot; &quot;;&quot; (&quot;#,##0.00&quot;)&quot;;&quot; -&quot;#&quot; &quot;;@&quot; &quot;"/>
    <numFmt numFmtId="169" formatCode="_-* #,##0.0000_-;\-* #,##0.0000_-;_-* &quot;-&quot;????_-;_-@_-"/>
    <numFmt numFmtId="170" formatCode="[$€]#,##0.00_);[Red]\([$€]#,##0.00\)"/>
    <numFmt numFmtId="171" formatCode="_(&quot;R$ &quot;* #,##0.00_);_(&quot;R$ &quot;* \(#,##0.00\);_(&quot;R$ &quot;* &quot;-&quot;??_);_(@_)"/>
    <numFmt numFmtId="172" formatCode="_(* #,##0.00_);_(* \(#,##0.00\);_(* \-??_);_(@_)"/>
    <numFmt numFmtId="173" formatCode="_ * #,##0.00_ ;_ * \-#,##0.00_ ;_ * &quot;-&quot;??_ ;_ @_ "/>
    <numFmt numFmtId="174" formatCode="_-&quot;R$&quot;\ * #,##0.0_-;\-&quot;R$&quot;\ * #,##0.0_-;_-&quot;R$&quot;\ * &quot;-&quot;??_-;_-@_-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 New"/>
      <family val="3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rial"/>
      <family val="2"/>
    </font>
    <font>
      <sz val="10"/>
      <color theme="1"/>
      <name val="Arial1"/>
    </font>
    <font>
      <b/>
      <sz val="13"/>
      <color rgb="FF000000"/>
      <name val="Calibri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u/>
      <sz val="9.9"/>
      <color theme="10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u/>
      <sz val="10"/>
      <color indexed="8"/>
      <name val="Arial"/>
      <family val="2"/>
    </font>
    <font>
      <sz val="11"/>
      <color rgb="FF000000"/>
      <name val="Calibri"/>
      <family val="2"/>
    </font>
    <font>
      <b/>
      <u/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1">
    <xf numFmtId="0" fontId="0" fillId="0" borderId="0"/>
    <xf numFmtId="0" fontId="17" fillId="0" borderId="0"/>
    <xf numFmtId="164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9" fillId="0" borderId="0"/>
    <xf numFmtId="168" fontId="32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Border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/>
    <xf numFmtId="0" fontId="15" fillId="0" borderId="0"/>
    <xf numFmtId="0" fontId="15" fillId="0" borderId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4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7" fillId="12" borderId="0" applyNumberFormat="0" applyBorder="0" applyAlignment="0" applyProtection="0"/>
    <xf numFmtId="0" fontId="38" fillId="17" borderId="50" applyNumberFormat="0" applyAlignment="0" applyProtection="0"/>
    <xf numFmtId="0" fontId="39" fillId="18" borderId="51" applyNumberFormat="0" applyAlignment="0" applyProtection="0"/>
    <xf numFmtId="0" fontId="40" fillId="0" borderId="52" applyNumberFormat="0" applyFill="0" applyAlignment="0" applyProtection="0"/>
    <xf numFmtId="0" fontId="15" fillId="0" borderId="0" applyFill="0" applyProtection="0">
      <alignment vertical="top"/>
    </xf>
    <xf numFmtId="0" fontId="36" fillId="19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41" fillId="13" borderId="50" applyNumberFormat="0" applyAlignment="0" applyProtection="0"/>
    <xf numFmtId="170" fontId="42" fillId="0" borderId="0" applyFont="0" applyFill="0" applyBorder="0" applyAlignment="0" applyProtection="0"/>
    <xf numFmtId="2" fontId="15" fillId="0" borderId="0" applyFill="0" applyProtection="0">
      <alignment vertical="top"/>
    </xf>
    <xf numFmtId="0" fontId="43" fillId="0" borderId="0" applyNumberFormat="0" applyFill="0" applyBorder="0" applyAlignment="0" applyProtection="0">
      <alignment vertical="top"/>
      <protection locked="0"/>
    </xf>
    <xf numFmtId="0" fontId="44" fillId="23" borderId="0" applyNumberFormat="0" applyBorder="0" applyAlignment="0" applyProtection="0"/>
    <xf numFmtId="171" fontId="15" fillId="0" borderId="0" applyFont="0" applyFill="0" applyBorder="0" applyAlignment="0" applyProtection="0"/>
    <xf numFmtId="44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3" fontId="15" fillId="0" borderId="0" applyFill="0" applyBorder="0" applyAlignment="0" applyProtection="0"/>
    <xf numFmtId="0" fontId="45" fillId="1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6" fillId="10" borderId="53" applyNumberFormat="0" applyFont="0" applyAlignment="0" applyProtection="0"/>
    <xf numFmtId="9" fontId="2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7" fillId="17" borderId="54" applyNumberFormat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5" fillId="0" borderId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5" fillId="0" borderId="0"/>
    <xf numFmtId="0" fontId="4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5" applyNumberFormat="0" applyFill="0" applyAlignment="0" applyProtection="0"/>
    <xf numFmtId="0" fontId="50" fillId="0" borderId="56" applyNumberFormat="0" applyFill="0" applyAlignment="0" applyProtection="0"/>
    <xf numFmtId="0" fontId="51" fillId="0" borderId="57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58" applyNumberFormat="0" applyFill="0" applyAlignment="0" applyProtection="0"/>
    <xf numFmtId="164" fontId="15" fillId="0" borderId="0" applyFont="0" applyFill="0" applyBorder="0" applyAlignment="0" applyProtection="0"/>
    <xf numFmtId="3" fontId="15" fillId="0" borderId="0" applyFill="0" applyBorder="0" applyAlignment="0" applyProtection="0"/>
    <xf numFmtId="0" fontId="12" fillId="0" borderId="0"/>
    <xf numFmtId="0" fontId="15" fillId="0" borderId="0"/>
  </cellStyleXfs>
  <cellXfs count="432">
    <xf numFmtId="0" fontId="0" fillId="0" borderId="0" xfId="0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4" fontId="15" fillId="0" borderId="0" xfId="2" applyAlignment="1">
      <alignment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9" fontId="15" fillId="0" borderId="0" xfId="3" applyFont="1" applyAlignment="1">
      <alignment vertical="center"/>
    </xf>
    <xf numFmtId="0" fontId="15" fillId="0" borderId="0" xfId="0" quotePrefix="1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164" fontId="16" fillId="0" borderId="0" xfId="2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164" fontId="18" fillId="0" borderId="0" xfId="2" applyFont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2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vertical="center" wrapText="1"/>
    </xf>
    <xf numFmtId="164" fontId="16" fillId="3" borderId="3" xfId="2" applyFont="1" applyFill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164" fontId="18" fillId="0" borderId="3" xfId="2" applyFont="1" applyBorder="1" applyAlignment="1">
      <alignment vertical="center"/>
    </xf>
    <xf numFmtId="0" fontId="19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18" fillId="3" borderId="3" xfId="2" applyFont="1" applyFill="1" applyBorder="1" applyAlignment="1">
      <alignment vertical="center"/>
    </xf>
    <xf numFmtId="4" fontId="25" fillId="3" borderId="6" xfId="0" applyNumberFormat="1" applyFont="1" applyFill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164" fontId="16" fillId="0" borderId="5" xfId="2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164" fontId="16" fillId="3" borderId="10" xfId="2" applyFont="1" applyFill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164" fontId="18" fillId="0" borderId="10" xfId="2" applyFont="1" applyBorder="1" applyAlignment="1">
      <alignment vertical="center"/>
    </xf>
    <xf numFmtId="164" fontId="18" fillId="0" borderId="12" xfId="2" applyFont="1" applyBorder="1" applyAlignment="1">
      <alignment vertical="center"/>
    </xf>
    <xf numFmtId="164" fontId="16" fillId="4" borderId="10" xfId="2" applyFont="1" applyFill="1" applyBorder="1" applyAlignment="1">
      <alignment vertical="center"/>
    </xf>
    <xf numFmtId="164" fontId="16" fillId="4" borderId="17" xfId="2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16" fillId="3" borderId="3" xfId="0" applyFont="1" applyFill="1" applyBorder="1" applyAlignment="1">
      <alignment horizontal="center" vertical="center"/>
    </xf>
    <xf numFmtId="164" fontId="15" fillId="3" borderId="3" xfId="2" applyFill="1" applyBorder="1" applyAlignment="1">
      <alignment vertical="center"/>
    </xf>
    <xf numFmtId="0" fontId="16" fillId="0" borderId="3" xfId="1" applyFont="1" applyBorder="1" applyAlignment="1">
      <alignment horizontal="center" vertical="center"/>
    </xf>
    <xf numFmtId="10" fontId="15" fillId="0" borderId="0" xfId="3" applyNumberFormat="1" applyFont="1" applyAlignment="1">
      <alignment vertical="center"/>
    </xf>
    <xf numFmtId="164" fontId="25" fillId="0" borderId="3" xfId="2" applyFont="1" applyBorder="1" applyAlignment="1">
      <alignment horizontal="right" vertical="center"/>
    </xf>
    <xf numFmtId="164" fontId="25" fillId="0" borderId="1" xfId="2" applyFont="1" applyBorder="1" applyAlignment="1">
      <alignment horizontal="right" vertical="center"/>
    </xf>
    <xf numFmtId="164" fontId="25" fillId="0" borderId="10" xfId="2" applyFont="1" applyBorder="1" applyAlignment="1">
      <alignment horizontal="right" vertical="center"/>
    </xf>
    <xf numFmtId="44" fontId="16" fillId="0" borderId="1" xfId="2" applyNumberFormat="1" applyFont="1" applyBorder="1" applyAlignment="1">
      <alignment vertical="center"/>
    </xf>
    <xf numFmtId="164" fontId="25" fillId="0" borderId="21" xfId="2" applyFont="1" applyBorder="1" applyAlignment="1">
      <alignment horizontal="right" vertical="center"/>
    </xf>
    <xf numFmtId="2" fontId="15" fillId="0" borderId="0" xfId="3" applyNumberFormat="1" applyFont="1" applyAlignment="1">
      <alignment vertical="center"/>
    </xf>
    <xf numFmtId="0" fontId="15" fillId="0" borderId="0" xfId="12"/>
    <xf numFmtId="0" fontId="15" fillId="7" borderId="3" xfId="12" applyFill="1" applyBorder="1" applyAlignment="1">
      <alignment horizontal="center" vertical="center"/>
    </xf>
    <xf numFmtId="43" fontId="28" fillId="0" borderId="3" xfId="14" applyFont="1" applyBorder="1" applyAlignment="1">
      <alignment horizontal="center" vertical="center" wrapText="1"/>
    </xf>
    <xf numFmtId="0" fontId="31" fillId="0" borderId="3" xfId="13" applyFont="1" applyBorder="1" applyAlignment="1">
      <alignment horizontal="center" vertical="center"/>
    </xf>
    <xf numFmtId="169" fontId="28" fillId="0" borderId="3" xfId="14" applyNumberFormat="1" applyFont="1" applyBorder="1" applyAlignment="1">
      <alignment horizontal="center" vertical="center"/>
    </xf>
    <xf numFmtId="0" fontId="15" fillId="7" borderId="9" xfId="12" applyFill="1" applyBorder="1" applyAlignment="1">
      <alignment horizontal="center" vertical="center"/>
    </xf>
    <xf numFmtId="0" fontId="15" fillId="7" borderId="10" xfId="12" applyFill="1" applyBorder="1" applyAlignment="1">
      <alignment horizontal="center" vertical="center"/>
    </xf>
    <xf numFmtId="164" fontId="28" fillId="0" borderId="10" xfId="15" applyFont="1" applyBorder="1" applyAlignment="1">
      <alignment vertical="center"/>
    </xf>
    <xf numFmtId="43" fontId="33" fillId="0" borderId="29" xfId="12" applyNumberFormat="1" applyFont="1" applyBorder="1"/>
    <xf numFmtId="4" fontId="15" fillId="0" borderId="0" xfId="0" applyNumberFormat="1" applyFont="1" applyAlignment="1">
      <alignment vertical="center"/>
    </xf>
    <xf numFmtId="4" fontId="15" fillId="0" borderId="0" xfId="3" applyNumberFormat="1" applyFont="1" applyAlignment="1">
      <alignment vertical="center"/>
    </xf>
    <xf numFmtId="2" fontId="15" fillId="0" borderId="0" xfId="0" applyNumberFormat="1" applyFont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15" fillId="0" borderId="0" xfId="105" applyAlignment="1">
      <alignment vertical="center"/>
    </xf>
    <xf numFmtId="0" fontId="15" fillId="0" borderId="0" xfId="105" applyAlignment="1">
      <alignment horizontal="center" vertical="center"/>
    </xf>
    <xf numFmtId="0" fontId="16" fillId="0" borderId="0" xfId="105" applyFont="1" applyAlignment="1">
      <alignment horizontal="left" vertical="center"/>
    </xf>
    <xf numFmtId="0" fontId="15" fillId="0" borderId="0" xfId="105" applyAlignment="1">
      <alignment vertical="center" wrapText="1"/>
    </xf>
    <xf numFmtId="0" fontId="21" fillId="0" borderId="4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64" fontId="18" fillId="0" borderId="22" xfId="2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24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vertical="center"/>
    </xf>
    <xf numFmtId="0" fontId="18" fillId="0" borderId="3" xfId="230" applyFont="1" applyBorder="1" applyAlignment="1">
      <alignment horizontal="center" vertical="center"/>
    </xf>
    <xf numFmtId="0" fontId="21" fillId="26" borderId="9" xfId="0" applyFont="1" applyFill="1" applyBorder="1" applyAlignment="1">
      <alignment horizontal="center" vertical="center"/>
    </xf>
    <xf numFmtId="0" fontId="19" fillId="26" borderId="3" xfId="0" applyFont="1" applyFill="1" applyBorder="1" applyAlignment="1">
      <alignment horizontal="center" vertical="center"/>
    </xf>
    <xf numFmtId="0" fontId="21" fillId="26" borderId="3" xfId="0" applyFont="1" applyFill="1" applyBorder="1" applyAlignment="1">
      <alignment horizontal="center" vertical="center"/>
    </xf>
    <xf numFmtId="0" fontId="18" fillId="26" borderId="3" xfId="0" applyFont="1" applyFill="1" applyBorder="1" applyAlignment="1">
      <alignment vertical="center" wrapText="1"/>
    </xf>
    <xf numFmtId="0" fontId="18" fillId="26" borderId="3" xfId="0" applyFont="1" applyFill="1" applyBorder="1" applyAlignment="1">
      <alignment horizontal="center" vertical="center"/>
    </xf>
    <xf numFmtId="164" fontId="18" fillId="26" borderId="3" xfId="2" applyFont="1" applyFill="1" applyBorder="1" applyAlignment="1">
      <alignment vertical="center"/>
    </xf>
    <xf numFmtId="164" fontId="18" fillId="26" borderId="10" xfId="2" applyFont="1" applyFill="1" applyBorder="1" applyAlignment="1">
      <alignment vertical="center"/>
    </xf>
    <xf numFmtId="0" fontId="15" fillId="26" borderId="0" xfId="0" applyFont="1" applyFill="1" applyAlignment="1">
      <alignment vertical="center"/>
    </xf>
    <xf numFmtId="0" fontId="21" fillId="25" borderId="9" xfId="0" applyFont="1" applyFill="1" applyBorder="1" applyAlignment="1">
      <alignment horizontal="center" vertical="center"/>
    </xf>
    <xf numFmtId="0" fontId="19" fillId="25" borderId="3" xfId="0" applyFont="1" applyFill="1" applyBorder="1" applyAlignment="1">
      <alignment horizontal="center" vertical="center"/>
    </xf>
    <xf numFmtId="0" fontId="21" fillId="25" borderId="3" xfId="0" applyFont="1" applyFill="1" applyBorder="1" applyAlignment="1">
      <alignment horizontal="center" vertical="center"/>
    </xf>
    <xf numFmtId="0" fontId="18" fillId="25" borderId="3" xfId="0" applyFont="1" applyFill="1" applyBorder="1" applyAlignment="1">
      <alignment vertical="center" wrapText="1"/>
    </xf>
    <xf numFmtId="0" fontId="18" fillId="25" borderId="3" xfId="0" applyFont="1" applyFill="1" applyBorder="1" applyAlignment="1">
      <alignment horizontal="center" vertical="center"/>
    </xf>
    <xf numFmtId="164" fontId="18" fillId="25" borderId="3" xfId="2" applyFont="1" applyFill="1" applyBorder="1" applyAlignment="1">
      <alignment vertical="center"/>
    </xf>
    <xf numFmtId="164" fontId="18" fillId="25" borderId="10" xfId="2" applyFont="1" applyFill="1" applyBorder="1" applyAlignment="1">
      <alignment vertical="center"/>
    </xf>
    <xf numFmtId="0" fontId="15" fillId="25" borderId="0" xfId="0" applyFont="1" applyFill="1" applyAlignment="1">
      <alignment vertical="center"/>
    </xf>
    <xf numFmtId="0" fontId="21" fillId="3" borderId="44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vertical="center"/>
    </xf>
    <xf numFmtId="0" fontId="21" fillId="3" borderId="22" xfId="0" applyFont="1" applyFill="1" applyBorder="1" applyAlignment="1">
      <alignment vertical="center"/>
    </xf>
    <xf numFmtId="0" fontId="16" fillId="3" borderId="22" xfId="0" applyFont="1" applyFill="1" applyBorder="1" applyAlignment="1">
      <alignment vertical="center" wrapText="1"/>
    </xf>
    <xf numFmtId="0" fontId="16" fillId="3" borderId="22" xfId="0" applyFont="1" applyFill="1" applyBorder="1" applyAlignment="1">
      <alignment horizontal="center" vertical="center"/>
    </xf>
    <xf numFmtId="164" fontId="16" fillId="3" borderId="22" xfId="2" applyFont="1" applyFill="1" applyBorder="1" applyAlignment="1">
      <alignment vertical="center"/>
    </xf>
    <xf numFmtId="164" fontId="15" fillId="3" borderId="22" xfId="2" applyFill="1" applyBorder="1" applyAlignment="1">
      <alignment vertical="center"/>
    </xf>
    <xf numFmtId="164" fontId="16" fillId="3" borderId="59" xfId="2" applyFont="1" applyFill="1" applyBorder="1" applyAlignment="1">
      <alignment vertical="center"/>
    </xf>
    <xf numFmtId="0" fontId="16" fillId="0" borderId="0" xfId="1" applyFont="1" applyAlignment="1">
      <alignment horizontal="center" vertical="center"/>
    </xf>
    <xf numFmtId="10" fontId="16" fillId="0" borderId="0" xfId="3" applyNumberFormat="1" applyFont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15" fillId="0" borderId="0" xfId="32" applyAlignment="1">
      <alignment vertical="center"/>
    </xf>
    <xf numFmtId="0" fontId="15" fillId="0" borderId="0" xfId="32" applyAlignment="1">
      <alignment horizontal="center" vertical="center"/>
    </xf>
    <xf numFmtId="0" fontId="16" fillId="0" borderId="0" xfId="32" applyFont="1" applyAlignment="1">
      <alignment horizontal="left" vertical="center"/>
    </xf>
    <xf numFmtId="9" fontId="15" fillId="0" borderId="0" xfId="97" applyAlignment="1">
      <alignment vertical="center"/>
    </xf>
    <xf numFmtId="0" fontId="23" fillId="0" borderId="3" xfId="32" applyFont="1" applyBorder="1" applyAlignment="1">
      <alignment horizontal="center" vertical="center" wrapText="1"/>
    </xf>
    <xf numFmtId="0" fontId="16" fillId="0" borderId="7" xfId="32" applyFont="1" applyBorder="1" applyAlignment="1">
      <alignment horizontal="center" vertical="center"/>
    </xf>
    <xf numFmtId="0" fontId="16" fillId="0" borderId="0" xfId="32" applyFont="1" applyAlignment="1">
      <alignment vertical="center"/>
    </xf>
    <xf numFmtId="0" fontId="16" fillId="0" borderId="0" xfId="32" applyFont="1" applyAlignment="1">
      <alignment horizontal="center" vertical="center"/>
    </xf>
    <xf numFmtId="0" fontId="23" fillId="0" borderId="0" xfId="32" applyFont="1" applyAlignment="1">
      <alignment horizontal="center" vertical="center" wrapText="1"/>
    </xf>
    <xf numFmtId="0" fontId="23" fillId="0" borderId="12" xfId="32" applyFont="1" applyBorder="1" applyAlignment="1">
      <alignment horizontal="center" vertical="center" wrapText="1"/>
    </xf>
    <xf numFmtId="44" fontId="16" fillId="0" borderId="1" xfId="18" applyFont="1" applyBorder="1" applyAlignment="1">
      <alignment horizontal="center" vertical="center"/>
    </xf>
    <xf numFmtId="166" fontId="16" fillId="0" borderId="16" xfId="32" applyNumberFormat="1" applyFont="1" applyBorder="1" applyAlignment="1">
      <alignment vertical="center"/>
    </xf>
    <xf numFmtId="166" fontId="16" fillId="5" borderId="16" xfId="97" applyNumberFormat="1" applyFont="1" applyFill="1" applyBorder="1" applyAlignment="1">
      <alignment vertical="center"/>
    </xf>
    <xf numFmtId="166" fontId="16" fillId="5" borderId="17" xfId="97" applyNumberFormat="1" applyFont="1" applyFill="1" applyBorder="1" applyAlignment="1">
      <alignment vertical="center"/>
    </xf>
    <xf numFmtId="9" fontId="15" fillId="0" borderId="0" xfId="97" quotePrefix="1" applyAlignment="1">
      <alignment vertical="center"/>
    </xf>
    <xf numFmtId="9" fontId="16" fillId="0" borderId="16" xfId="32" applyNumberFormat="1" applyFont="1" applyBorder="1" applyAlignment="1">
      <alignment vertical="center"/>
    </xf>
    <xf numFmtId="9" fontId="16" fillId="0" borderId="17" xfId="97" applyFont="1" applyBorder="1" applyAlignment="1">
      <alignment vertical="center"/>
    </xf>
    <xf numFmtId="166" fontId="16" fillId="0" borderId="17" xfId="97" applyNumberFormat="1" applyFont="1" applyBorder="1" applyAlignment="1">
      <alignment vertical="center"/>
    </xf>
    <xf numFmtId="4" fontId="25" fillId="0" borderId="21" xfId="32" applyNumberFormat="1" applyFont="1" applyBorder="1" applyAlignment="1">
      <alignment vertical="center"/>
    </xf>
    <xf numFmtId="10" fontId="25" fillId="0" borderId="3" xfId="97" applyNumberFormat="1" applyFont="1" applyBorder="1" applyAlignment="1">
      <alignment horizontal="right" vertical="center"/>
    </xf>
    <xf numFmtId="10" fontId="25" fillId="0" borderId="10" xfId="97" applyNumberFormat="1" applyFont="1" applyBorder="1" applyAlignment="1">
      <alignment horizontal="right" vertical="center"/>
    </xf>
    <xf numFmtId="10" fontId="25" fillId="0" borderId="16" xfId="97" applyNumberFormat="1" applyFont="1" applyBorder="1" applyAlignment="1">
      <alignment horizontal="right" vertical="center"/>
    </xf>
    <xf numFmtId="10" fontId="25" fillId="0" borderId="17" xfId="97" applyNumberFormat="1" applyFont="1" applyBorder="1" applyAlignment="1">
      <alignment horizontal="right" vertical="center"/>
    </xf>
    <xf numFmtId="0" fontId="15" fillId="0" borderId="0" xfId="32" applyAlignment="1">
      <alignment vertical="center" wrapText="1"/>
    </xf>
    <xf numFmtId="0" fontId="21" fillId="28" borderId="3" xfId="0" applyFont="1" applyFill="1" applyBorder="1" applyAlignment="1">
      <alignment horizontal="center" vertical="center"/>
    </xf>
    <xf numFmtId="0" fontId="18" fillId="0" borderId="61" xfId="0" applyFont="1" applyBorder="1" applyAlignment="1">
      <alignment vertical="center" wrapText="1"/>
    </xf>
    <xf numFmtId="174" fontId="16" fillId="0" borderId="1" xfId="18" applyNumberFormat="1" applyFont="1" applyBorder="1" applyAlignment="1">
      <alignment horizontal="center" vertical="center"/>
    </xf>
    <xf numFmtId="2" fontId="0" fillId="0" borderId="0" xfId="0" applyNumberFormat="1"/>
    <xf numFmtId="0" fontId="15" fillId="0" borderId="0" xfId="0" applyFont="1"/>
    <xf numFmtId="0" fontId="15" fillId="26" borderId="0" xfId="0" applyFont="1" applyFill="1"/>
    <xf numFmtId="2" fontId="0" fillId="26" borderId="0" xfId="0" applyNumberFormat="1" applyFill="1"/>
    <xf numFmtId="164" fontId="16" fillId="0" borderId="22" xfId="2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11" fillId="0" borderId="3" xfId="13" applyFont="1" applyBorder="1" applyAlignment="1">
      <alignment vertical="center" wrapText="1"/>
    </xf>
    <xf numFmtId="164" fontId="28" fillId="0" borderId="3" xfId="15" applyFont="1" applyBorder="1" applyAlignment="1">
      <alignment vertical="center"/>
    </xf>
    <xf numFmtId="0" fontId="33" fillId="0" borderId="0" xfId="12" applyFont="1" applyAlignment="1">
      <alignment horizontal="right" vertical="center"/>
    </xf>
    <xf numFmtId="43" fontId="33" fillId="0" borderId="0" xfId="12" applyNumberFormat="1" applyFont="1"/>
    <xf numFmtId="0" fontId="11" fillId="0" borderId="3" xfId="13" applyFont="1" applyBorder="1" applyAlignment="1">
      <alignment horizontal="center" vertical="center"/>
    </xf>
    <xf numFmtId="0" fontId="14" fillId="0" borderId="3" xfId="13" applyBorder="1" applyAlignment="1">
      <alignment horizontal="center" vertical="center"/>
    </xf>
    <xf numFmtId="0" fontId="15" fillId="0" borderId="9" xfId="12" applyBorder="1" applyAlignment="1">
      <alignment horizontal="center" vertical="center"/>
    </xf>
    <xf numFmtId="0" fontId="15" fillId="0" borderId="3" xfId="12" applyBorder="1" applyAlignment="1">
      <alignment horizontal="center" vertical="center"/>
    </xf>
    <xf numFmtId="0" fontId="15" fillId="0" borderId="9" xfId="12" applyBorder="1" applyAlignment="1">
      <alignment horizontal="center"/>
    </xf>
    <xf numFmtId="167" fontId="28" fillId="0" borderId="3" xfId="13" applyNumberFormat="1" applyFont="1" applyBorder="1" applyAlignment="1">
      <alignment horizontal="center" vertical="center" wrapText="1"/>
    </xf>
    <xf numFmtId="0" fontId="11" fillId="0" borderId="3" xfId="13" applyFont="1" applyBorder="1" applyAlignment="1">
      <alignment vertical="center"/>
    </xf>
    <xf numFmtId="0" fontId="10" fillId="0" borderId="3" xfId="13" applyFont="1" applyBorder="1" applyAlignment="1">
      <alignment vertical="center" wrapText="1"/>
    </xf>
    <xf numFmtId="0" fontId="34" fillId="28" borderId="13" xfId="0" applyFont="1" applyFill="1" applyBorder="1" applyAlignment="1">
      <alignment vertical="center"/>
    </xf>
    <xf numFmtId="9" fontId="16" fillId="5" borderId="17" xfId="97" applyFont="1" applyFill="1" applyBorder="1" applyAlignment="1">
      <alignment vertical="center"/>
    </xf>
    <xf numFmtId="0" fontId="9" fillId="0" borderId="3" xfId="13" applyFont="1" applyBorder="1" applyAlignment="1">
      <alignment vertical="center" wrapText="1"/>
    </xf>
    <xf numFmtId="0" fontId="33" fillId="0" borderId="7" xfId="12" applyFont="1" applyBorder="1" applyAlignment="1">
      <alignment horizontal="right" vertical="center"/>
    </xf>
    <xf numFmtId="43" fontId="33" fillId="0" borderId="12" xfId="12" applyNumberFormat="1" applyFont="1" applyBorder="1"/>
    <xf numFmtId="0" fontId="8" fillId="0" borderId="3" xfId="13" applyFont="1" applyBorder="1" applyAlignment="1">
      <alignment vertical="center" wrapText="1"/>
    </xf>
    <xf numFmtId="0" fontId="15" fillId="29" borderId="0" xfId="12" applyFill="1"/>
    <xf numFmtId="0" fontId="25" fillId="0" borderId="0" xfId="106" applyFont="1"/>
    <xf numFmtId="0" fontId="25" fillId="0" borderId="36" xfId="106" applyFont="1" applyBorder="1"/>
    <xf numFmtId="0" fontId="25" fillId="0" borderId="33" xfId="106" applyFont="1" applyBorder="1"/>
    <xf numFmtId="0" fontId="18" fillId="0" borderId="3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25" fillId="0" borderId="7" xfId="106" applyFont="1" applyBorder="1"/>
    <xf numFmtId="0" fontId="15" fillId="0" borderId="12" xfId="105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10" fontId="16" fillId="0" borderId="10" xfId="105" applyNumberFormat="1" applyFont="1" applyBorder="1" applyAlignment="1">
      <alignment vertical="center"/>
    </xf>
    <xf numFmtId="10" fontId="16" fillId="0" borderId="17" xfId="105" applyNumberFormat="1" applyFont="1" applyBorder="1" applyAlignment="1">
      <alignment vertical="center"/>
    </xf>
    <xf numFmtId="0" fontId="16" fillId="0" borderId="0" xfId="105" applyFont="1" applyAlignment="1">
      <alignment horizontal="center" vertical="center" wrapText="1"/>
    </xf>
    <xf numFmtId="0" fontId="25" fillId="0" borderId="12" xfId="106" applyFont="1" applyBorder="1"/>
    <xf numFmtId="0" fontId="7" fillId="0" borderId="3" xfId="13" applyFont="1" applyBorder="1" applyAlignment="1">
      <alignment vertical="center" wrapText="1"/>
    </xf>
    <xf numFmtId="0" fontId="15" fillId="0" borderId="3" xfId="12" applyBorder="1" applyAlignment="1">
      <alignment horizontal="center"/>
    </xf>
    <xf numFmtId="0" fontId="7" fillId="0" borderId="3" xfId="13" applyFont="1" applyBorder="1" applyAlignment="1">
      <alignment horizontal="center" vertical="center"/>
    </xf>
    <xf numFmtId="43" fontId="33" fillId="0" borderId="68" xfId="12" applyNumberFormat="1" applyFont="1" applyBorder="1"/>
    <xf numFmtId="0" fontId="7" fillId="0" borderId="3" xfId="13" applyFont="1" applyBorder="1" applyAlignment="1">
      <alignment horizontal="center" vertical="center" wrapText="1"/>
    </xf>
    <xf numFmtId="0" fontId="6" fillId="0" borderId="3" xfId="13" applyFont="1" applyBorder="1" applyAlignment="1">
      <alignment vertical="center" wrapText="1"/>
    </xf>
    <xf numFmtId="0" fontId="6" fillId="0" borderId="3" xfId="13" applyFont="1" applyBorder="1" applyAlignment="1">
      <alignment horizontal="center" vertical="center"/>
    </xf>
    <xf numFmtId="0" fontId="6" fillId="0" borderId="3" xfId="13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164" fontId="18" fillId="0" borderId="3" xfId="2" applyFont="1" applyFill="1" applyBorder="1" applyAlignment="1">
      <alignment vertical="center"/>
    </xf>
    <xf numFmtId="0" fontId="5" fillId="0" borderId="3" xfId="13" applyFont="1" applyBorder="1" applyAlignment="1">
      <alignment vertical="center" wrapText="1"/>
    </xf>
    <xf numFmtId="0" fontId="14" fillId="0" borderId="3" xfId="13" applyBorder="1" applyAlignment="1">
      <alignment horizontal="center" vertical="center"/>
    </xf>
    <xf numFmtId="0" fontId="4" fillId="0" borderId="3" xfId="13" applyFont="1" applyBorder="1" applyAlignment="1">
      <alignment vertical="center" wrapText="1"/>
    </xf>
    <xf numFmtId="0" fontId="18" fillId="0" borderId="61" xfId="0" applyFont="1" applyBorder="1" applyAlignment="1">
      <alignment horizontal="center" vertical="center"/>
    </xf>
    <xf numFmtId="164" fontId="18" fillId="0" borderId="61" xfId="2" applyFont="1" applyBorder="1" applyAlignment="1">
      <alignment vertical="center"/>
    </xf>
    <xf numFmtId="0" fontId="15" fillId="0" borderId="3" xfId="12" applyFill="1" applyBorder="1" applyAlignment="1">
      <alignment horizontal="center" vertical="center"/>
    </xf>
    <xf numFmtId="0" fontId="15" fillId="0" borderId="3" xfId="12" applyFill="1" applyBorder="1" applyAlignment="1">
      <alignment horizontal="left" vertical="center" wrapText="1"/>
    </xf>
    <xf numFmtId="0" fontId="15" fillId="0" borderId="3" xfId="12" applyFill="1" applyBorder="1" applyAlignment="1">
      <alignment horizontal="left" vertical="center"/>
    </xf>
    <xf numFmtId="0" fontId="16" fillId="0" borderId="3" xfId="12" applyFont="1" applyFill="1" applyBorder="1" applyAlignment="1">
      <alignment horizontal="center" vertical="center"/>
    </xf>
    <xf numFmtId="0" fontId="16" fillId="0" borderId="69" xfId="12" applyFont="1" applyFill="1" applyBorder="1" applyAlignment="1">
      <alignment horizontal="right" vertical="center"/>
    </xf>
    <xf numFmtId="0" fontId="16" fillId="0" borderId="69" xfId="12" applyFont="1" applyFill="1" applyBorder="1" applyAlignment="1">
      <alignment horizontal="center" vertical="center"/>
    </xf>
    <xf numFmtId="0" fontId="3" fillId="0" borderId="3" xfId="13" applyFont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8" fillId="0" borderId="3" xfId="23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/>
    </xf>
    <xf numFmtId="164" fontId="25" fillId="3" borderId="6" xfId="2" applyNumberFormat="1" applyFont="1" applyFill="1" applyBorder="1" applyAlignment="1">
      <alignment vertical="center"/>
    </xf>
    <xf numFmtId="0" fontId="11" fillId="0" borderId="3" xfId="13" applyFont="1" applyBorder="1" applyAlignment="1">
      <alignment horizontal="center" vertical="center"/>
    </xf>
    <xf numFmtId="0" fontId="2" fillId="0" borderId="3" xfId="13" applyFont="1" applyBorder="1" applyAlignment="1">
      <alignment vertical="center" wrapText="1"/>
    </xf>
    <xf numFmtId="0" fontId="15" fillId="0" borderId="3" xfId="12" applyFill="1" applyBorder="1" applyAlignment="1">
      <alignment horizontal="center" vertical="center" wrapText="1"/>
    </xf>
    <xf numFmtId="0" fontId="1" fillId="0" borderId="3" xfId="13" applyFont="1" applyBorder="1" applyAlignment="1">
      <alignment vertical="center" wrapText="1"/>
    </xf>
    <xf numFmtId="0" fontId="15" fillId="0" borderId="9" xfId="12" applyFill="1" applyBorder="1" applyAlignment="1">
      <alignment horizontal="center" vertical="center"/>
    </xf>
    <xf numFmtId="0" fontId="16" fillId="4" borderId="24" xfId="0" applyFont="1" applyFill="1" applyBorder="1" applyAlignment="1">
      <alignment horizontal="right" vertical="center"/>
    </xf>
    <xf numFmtId="0" fontId="16" fillId="4" borderId="23" xfId="0" applyFont="1" applyFill="1" applyBorder="1" applyAlignment="1">
      <alignment horizontal="right" vertical="center"/>
    </xf>
    <xf numFmtId="0" fontId="16" fillId="4" borderId="19" xfId="0" applyFont="1" applyFill="1" applyBorder="1" applyAlignment="1">
      <alignment horizontal="right" vertical="center"/>
    </xf>
    <xf numFmtId="0" fontId="16" fillId="4" borderId="9" xfId="0" applyFont="1" applyFill="1" applyBorder="1" applyAlignment="1">
      <alignment horizontal="right" vertical="center"/>
    </xf>
    <xf numFmtId="0" fontId="16" fillId="4" borderId="3" xfId="0" applyFont="1" applyFill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16" fillId="0" borderId="49" xfId="3" applyNumberFormat="1" applyFont="1" applyBorder="1" applyAlignment="1">
      <alignment horizontal="center" vertical="center" wrapText="1"/>
    </xf>
    <xf numFmtId="10" fontId="16" fillId="0" borderId="60" xfId="3" applyNumberFormat="1" applyFont="1" applyBorder="1" applyAlignment="1">
      <alignment horizontal="center" vertical="center" wrapText="1"/>
    </xf>
    <xf numFmtId="10" fontId="16" fillId="0" borderId="43" xfId="3" applyNumberFormat="1" applyFont="1" applyBorder="1" applyAlignment="1">
      <alignment horizontal="center" vertical="center" wrapText="1"/>
    </xf>
    <xf numFmtId="10" fontId="16" fillId="0" borderId="34" xfId="3" applyNumberFormat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distributed" wrapText="1"/>
    </xf>
    <xf numFmtId="0" fontId="16" fillId="0" borderId="30" xfId="1" applyFont="1" applyBorder="1" applyAlignment="1">
      <alignment horizontal="center" vertical="distributed" wrapText="1"/>
    </xf>
    <xf numFmtId="0" fontId="16" fillId="0" borderId="27" xfId="1" applyFont="1" applyBorder="1" applyAlignment="1">
      <alignment horizontal="center" vertical="distributed" wrapText="1"/>
    </xf>
    <xf numFmtId="0" fontId="26" fillId="0" borderId="0" xfId="0" applyFont="1" applyAlignment="1">
      <alignment horizontal="center" vertical="center"/>
    </xf>
    <xf numFmtId="0" fontId="27" fillId="0" borderId="26" xfId="1" applyFont="1" applyBorder="1" applyAlignment="1">
      <alignment horizontal="left" vertical="distributed" wrapText="1"/>
    </xf>
    <xf numFmtId="0" fontId="27" fillId="0" borderId="28" xfId="1" applyFont="1" applyBorder="1" applyAlignment="1">
      <alignment horizontal="left" vertical="distributed" wrapText="1"/>
    </xf>
    <xf numFmtId="0" fontId="16" fillId="0" borderId="63" xfId="0" applyFont="1" applyBorder="1" applyAlignment="1">
      <alignment horizontal="left" vertical="center"/>
    </xf>
    <xf numFmtId="0" fontId="16" fillId="0" borderId="62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24" fillId="2" borderId="13" xfId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  <xf numFmtId="0" fontId="24" fillId="2" borderId="15" xfId="1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0" fontId="19" fillId="28" borderId="23" xfId="0" applyFont="1" applyFill="1" applyBorder="1" applyAlignment="1">
      <alignment horizontal="center" vertical="center"/>
    </xf>
    <xf numFmtId="0" fontId="19" fillId="28" borderId="19" xfId="0" applyFont="1" applyFill="1" applyBorder="1" applyAlignment="1">
      <alignment horizontal="center" vertical="center"/>
    </xf>
    <xf numFmtId="164" fontId="15" fillId="0" borderId="38" xfId="2" applyBorder="1" applyAlignment="1">
      <alignment horizontal="left" vertical="top"/>
    </xf>
    <xf numFmtId="164" fontId="15" fillId="0" borderId="36" xfId="2" applyBorder="1" applyAlignment="1">
      <alignment horizontal="left" vertical="top"/>
    </xf>
    <xf numFmtId="164" fontId="15" fillId="0" borderId="39" xfId="2" applyBorder="1" applyAlignment="1">
      <alignment horizontal="left" vertical="top"/>
    </xf>
    <xf numFmtId="164" fontId="15" fillId="0" borderId="41" xfId="2" applyBorder="1" applyAlignment="1">
      <alignment horizontal="left" vertical="top"/>
    </xf>
    <xf numFmtId="164" fontId="15" fillId="0" borderId="0" xfId="2" applyAlignment="1">
      <alignment horizontal="left" vertical="top"/>
    </xf>
    <xf numFmtId="164" fontId="15" fillId="0" borderId="12" xfId="2" applyBorder="1" applyAlignment="1">
      <alignment horizontal="left" vertical="top"/>
    </xf>
    <xf numFmtId="164" fontId="15" fillId="0" borderId="43" xfId="2" applyBorder="1" applyAlignment="1">
      <alignment horizontal="left" vertical="top"/>
    </xf>
    <xf numFmtId="164" fontId="15" fillId="0" borderId="33" xfId="2" applyBorder="1" applyAlignment="1">
      <alignment horizontal="left" vertical="top"/>
    </xf>
    <xf numFmtId="164" fontId="15" fillId="0" borderId="34" xfId="2" applyBorder="1" applyAlignment="1">
      <alignment horizontal="left" vertical="top"/>
    </xf>
    <xf numFmtId="0" fontId="15" fillId="0" borderId="35" xfId="0" applyFont="1" applyBorder="1" applyAlignment="1">
      <alignment horizontal="left" vertical="top"/>
    </xf>
    <xf numFmtId="0" fontId="15" fillId="0" borderId="36" xfId="0" applyFont="1" applyBorder="1" applyAlignment="1">
      <alignment horizontal="left" vertical="top"/>
    </xf>
    <xf numFmtId="0" fontId="15" fillId="0" borderId="37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40" xfId="0" applyFont="1" applyBorder="1" applyAlignment="1">
      <alignment horizontal="left" vertical="top"/>
    </xf>
    <xf numFmtId="0" fontId="15" fillId="0" borderId="32" xfId="0" applyFont="1" applyBorder="1" applyAlignment="1">
      <alignment horizontal="left" vertical="top"/>
    </xf>
    <xf numFmtId="0" fontId="15" fillId="0" borderId="33" xfId="0" applyFont="1" applyBorder="1" applyAlignment="1">
      <alignment horizontal="left" vertical="top"/>
    </xf>
    <xf numFmtId="0" fontId="15" fillId="0" borderId="42" xfId="0" applyFont="1" applyBorder="1" applyAlignment="1">
      <alignment horizontal="left" vertical="top"/>
    </xf>
    <xf numFmtId="164" fontId="25" fillId="3" borderId="13" xfId="2" applyFont="1" applyFill="1" applyBorder="1" applyAlignment="1">
      <alignment horizontal="right" vertical="center"/>
    </xf>
    <xf numFmtId="164" fontId="25" fillId="3" borderId="14" xfId="2" applyFont="1" applyFill="1" applyBorder="1" applyAlignment="1">
      <alignment horizontal="right" vertical="center"/>
    </xf>
    <xf numFmtId="164" fontId="25" fillId="3" borderId="31" xfId="2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right" vertical="center"/>
    </xf>
    <xf numFmtId="0" fontId="16" fillId="4" borderId="16" xfId="0" applyFont="1" applyFill="1" applyBorder="1" applyAlignment="1">
      <alignment horizontal="right" vertical="center"/>
    </xf>
    <xf numFmtId="0" fontId="27" fillId="0" borderId="8" xfId="1" applyFont="1" applyBorder="1" applyAlignment="1">
      <alignment horizontal="left" vertical="distributed" wrapText="1"/>
    </xf>
    <xf numFmtId="0" fontId="27" fillId="0" borderId="1" xfId="1" applyFont="1" applyBorder="1" applyAlignment="1">
      <alignment horizontal="left" vertical="distributed" wrapText="1"/>
    </xf>
    <xf numFmtId="0" fontId="16" fillId="0" borderId="1" xfId="1" applyFont="1" applyBorder="1" applyAlignment="1">
      <alignment horizontal="center" vertical="distributed" wrapText="1"/>
    </xf>
    <xf numFmtId="0" fontId="16" fillId="0" borderId="2" xfId="1" applyFont="1" applyBorder="1" applyAlignment="1">
      <alignment horizontal="center" vertical="distributed" wrapText="1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3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10" fontId="16" fillId="0" borderId="3" xfId="3" applyNumberFormat="1" applyFont="1" applyBorder="1" applyAlignment="1">
      <alignment horizontal="center" vertical="center" wrapText="1"/>
    </xf>
    <xf numFmtId="10" fontId="16" fillId="0" borderId="10" xfId="3" applyNumberFormat="1" applyFont="1" applyBorder="1" applyAlignment="1">
      <alignment horizontal="center" vertical="center" wrapText="1"/>
    </xf>
    <xf numFmtId="10" fontId="16" fillId="0" borderId="16" xfId="3" applyNumberFormat="1" applyFont="1" applyBorder="1" applyAlignment="1">
      <alignment horizontal="center" vertical="center" wrapText="1"/>
    </xf>
    <xf numFmtId="10" fontId="16" fillId="0" borderId="17" xfId="3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27" borderId="18" xfId="0" applyFont="1" applyFill="1" applyBorder="1" applyAlignment="1">
      <alignment horizontal="center" vertical="center"/>
    </xf>
    <xf numFmtId="0" fontId="16" fillId="27" borderId="23" xfId="0" applyFont="1" applyFill="1" applyBorder="1" applyAlignment="1">
      <alignment horizontal="center" vertical="center"/>
    </xf>
    <xf numFmtId="0" fontId="16" fillId="27" borderId="19" xfId="0" applyFont="1" applyFill="1" applyBorder="1" applyAlignment="1">
      <alignment horizontal="center" vertical="center"/>
    </xf>
    <xf numFmtId="164" fontId="25" fillId="3" borderId="4" xfId="2" applyFont="1" applyFill="1" applyBorder="1" applyAlignment="1">
      <alignment horizontal="right" vertical="center"/>
    </xf>
    <xf numFmtId="164" fontId="25" fillId="3" borderId="5" xfId="2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6" xfId="0" applyFont="1" applyBorder="1" applyAlignment="1">
      <alignment horizontal="left" vertical="top"/>
    </xf>
    <xf numFmtId="164" fontId="15" fillId="0" borderId="1" xfId="2" applyBorder="1" applyAlignment="1">
      <alignment horizontal="left" vertical="top"/>
    </xf>
    <xf numFmtId="164" fontId="15" fillId="0" borderId="2" xfId="2" applyBorder="1" applyAlignment="1">
      <alignment horizontal="left" vertical="top"/>
    </xf>
    <xf numFmtId="164" fontId="15" fillId="0" borderId="3" xfId="2" applyBorder="1" applyAlignment="1">
      <alignment horizontal="left" vertical="top"/>
    </xf>
    <xf numFmtId="164" fontId="15" fillId="0" borderId="10" xfId="2" applyBorder="1" applyAlignment="1">
      <alignment horizontal="left" vertical="top"/>
    </xf>
    <xf numFmtId="164" fontId="15" fillId="0" borderId="16" xfId="2" applyBorder="1" applyAlignment="1">
      <alignment horizontal="left" vertical="top"/>
    </xf>
    <xf numFmtId="164" fontId="15" fillId="0" borderId="17" xfId="2" applyBorder="1" applyAlignment="1">
      <alignment horizontal="left" vertical="top"/>
    </xf>
    <xf numFmtId="0" fontId="33" fillId="0" borderId="13" xfId="12" applyFont="1" applyBorder="1" applyAlignment="1">
      <alignment horizontal="center" vertical="center"/>
    </xf>
    <xf numFmtId="0" fontId="33" fillId="0" borderId="14" xfId="12" applyFont="1" applyBorder="1" applyAlignment="1">
      <alignment horizontal="center" vertical="center"/>
    </xf>
    <xf numFmtId="0" fontId="33" fillId="0" borderId="15" xfId="12" applyFont="1" applyBorder="1" applyAlignment="1">
      <alignment horizontal="center" vertical="center"/>
    </xf>
    <xf numFmtId="0" fontId="33" fillId="0" borderId="13" xfId="12" applyFont="1" applyBorder="1" applyAlignment="1">
      <alignment horizontal="right" vertical="center"/>
    </xf>
    <xf numFmtId="0" fontId="33" fillId="0" borderId="14" xfId="12" applyFont="1" applyBorder="1" applyAlignment="1">
      <alignment horizontal="right" vertical="center"/>
    </xf>
    <xf numFmtId="0" fontId="33" fillId="0" borderId="15" xfId="12" applyFont="1" applyBorder="1" applyAlignment="1">
      <alignment horizontal="right" vertical="center"/>
    </xf>
    <xf numFmtId="0" fontId="30" fillId="6" borderId="26" xfId="12" applyFont="1" applyFill="1" applyBorder="1" applyAlignment="1">
      <alignment horizontal="center" wrapText="1"/>
    </xf>
    <xf numFmtId="0" fontId="30" fillId="6" borderId="28" xfId="12" applyFont="1" applyFill="1" applyBorder="1" applyAlignment="1">
      <alignment horizontal="center" wrapText="1"/>
    </xf>
    <xf numFmtId="0" fontId="30" fillId="6" borderId="30" xfId="12" applyFont="1" applyFill="1" applyBorder="1" applyAlignment="1">
      <alignment horizontal="center" wrapText="1"/>
    </xf>
    <xf numFmtId="0" fontId="30" fillId="0" borderId="13" xfId="12" applyFont="1" applyBorder="1" applyAlignment="1">
      <alignment horizontal="center"/>
    </xf>
    <xf numFmtId="0" fontId="30" fillId="0" borderId="14" xfId="12" applyFont="1" applyBorder="1" applyAlignment="1">
      <alignment horizontal="center"/>
    </xf>
    <xf numFmtId="0" fontId="30" fillId="0" borderId="15" xfId="12" applyFont="1" applyBorder="1" applyAlignment="1">
      <alignment horizontal="center"/>
    </xf>
    <xf numFmtId="0" fontId="33" fillId="0" borderId="32" xfId="12" applyFont="1" applyBorder="1" applyAlignment="1">
      <alignment horizontal="right" vertical="center"/>
    </xf>
    <xf numFmtId="0" fontId="33" fillId="0" borderId="33" xfId="12" applyFont="1" applyBorder="1" applyAlignment="1">
      <alignment horizontal="right" vertical="center"/>
    </xf>
    <xf numFmtId="0" fontId="33" fillId="0" borderId="34" xfId="12" applyFont="1" applyBorder="1" applyAlignment="1">
      <alignment horizontal="right" vertical="center"/>
    </xf>
    <xf numFmtId="0" fontId="4" fillId="0" borderId="18" xfId="13" applyFont="1" applyBorder="1" applyAlignment="1">
      <alignment horizontal="center" vertical="center"/>
    </xf>
    <xf numFmtId="0" fontId="11" fillId="0" borderId="19" xfId="13" applyFont="1" applyBorder="1" applyAlignment="1">
      <alignment horizontal="center" vertical="center"/>
    </xf>
    <xf numFmtId="10" fontId="16" fillId="0" borderId="3" xfId="1" applyNumberFormat="1" applyFont="1" applyBorder="1" applyAlignment="1">
      <alignment horizontal="center" vertical="center"/>
    </xf>
    <xf numFmtId="0" fontId="27" fillId="0" borderId="27" xfId="1" applyFont="1" applyBorder="1" applyAlignment="1">
      <alignment horizontal="left" vertical="distributed" wrapText="1"/>
    </xf>
    <xf numFmtId="0" fontId="16" fillId="0" borderId="24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27" fillId="0" borderId="48" xfId="1" applyFont="1" applyBorder="1" applyAlignment="1">
      <alignment horizontal="center" vertical="distributed" wrapText="1"/>
    </xf>
    <xf numFmtId="0" fontId="27" fillId="0" borderId="27" xfId="1" applyFont="1" applyBorder="1" applyAlignment="1">
      <alignment horizontal="center" vertical="distributed" wrapText="1"/>
    </xf>
    <xf numFmtId="0" fontId="16" fillId="0" borderId="4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1" fillId="0" borderId="3" xfId="13" applyFont="1" applyBorder="1" applyAlignment="1">
      <alignment horizontal="center" vertical="center"/>
    </xf>
    <xf numFmtId="0" fontId="14" fillId="0" borderId="3" xfId="13" applyBorder="1" applyAlignment="1">
      <alignment horizontal="center" vertical="center"/>
    </xf>
    <xf numFmtId="0" fontId="16" fillId="0" borderId="3" xfId="12" applyFont="1" applyFill="1" applyBorder="1" applyAlignment="1">
      <alignment horizontal="right" vertical="center"/>
    </xf>
    <xf numFmtId="0" fontId="16" fillId="0" borderId="46" xfId="12" applyFont="1" applyFill="1" applyBorder="1" applyAlignment="1">
      <alignment horizontal="center" vertical="center"/>
    </xf>
    <xf numFmtId="0" fontId="15" fillId="0" borderId="46" xfId="12" applyFont="1" applyFill="1" applyBorder="1" applyAlignment="1">
      <alignment horizontal="center" vertical="center"/>
    </xf>
    <xf numFmtId="0" fontId="2" fillId="0" borderId="18" xfId="13" applyFont="1" applyBorder="1" applyAlignment="1">
      <alignment horizontal="center" vertical="center"/>
    </xf>
    <xf numFmtId="0" fontId="16" fillId="0" borderId="20" xfId="32" applyFont="1" applyBorder="1" applyAlignment="1">
      <alignment horizontal="center" vertical="center" wrapText="1"/>
    </xf>
    <xf numFmtId="0" fontId="16" fillId="0" borderId="64" xfId="32" applyFont="1" applyBorder="1" applyAlignment="1">
      <alignment horizontal="center" vertical="center" wrapText="1"/>
    </xf>
    <xf numFmtId="0" fontId="21" fillId="0" borderId="65" xfId="32" applyFont="1" applyBorder="1" applyAlignment="1">
      <alignment horizontal="center" vertical="center"/>
    </xf>
    <xf numFmtId="0" fontId="21" fillId="0" borderId="66" xfId="32" applyFont="1" applyBorder="1" applyAlignment="1">
      <alignment horizontal="center" vertical="center"/>
    </xf>
    <xf numFmtId="0" fontId="34" fillId="28" borderId="13" xfId="0" applyFont="1" applyFill="1" applyBorder="1" applyAlignment="1">
      <alignment horizontal="center" vertical="center"/>
    </xf>
    <xf numFmtId="0" fontId="34" fillId="28" borderId="14" xfId="0" applyFont="1" applyFill="1" applyBorder="1" applyAlignment="1">
      <alignment horizontal="center" vertical="center"/>
    </xf>
    <xf numFmtId="0" fontId="34" fillId="28" borderId="15" xfId="0" applyFont="1" applyFill="1" applyBorder="1" applyAlignment="1">
      <alignment horizontal="center" vertical="center"/>
    </xf>
    <xf numFmtId="0" fontId="15" fillId="0" borderId="0" xfId="32" applyAlignment="1">
      <alignment horizontal="center" vertical="center"/>
    </xf>
    <xf numFmtId="0" fontId="26" fillId="0" borderId="0" xfId="32" applyFont="1" applyAlignment="1">
      <alignment horizontal="center" vertical="center"/>
    </xf>
    <xf numFmtId="0" fontId="16" fillId="0" borderId="9" xfId="32" applyFont="1" applyBorder="1" applyAlignment="1">
      <alignment horizontal="left" vertical="center"/>
    </xf>
    <xf numFmtId="0" fontId="16" fillId="0" borderId="3" xfId="32" applyFont="1" applyBorder="1" applyAlignment="1">
      <alignment horizontal="left" vertical="center"/>
    </xf>
    <xf numFmtId="10" fontId="16" fillId="0" borderId="10" xfId="97" applyNumberFormat="1" applyFont="1" applyBorder="1" applyAlignment="1">
      <alignment horizontal="center" vertical="center" wrapText="1"/>
    </xf>
    <xf numFmtId="10" fontId="16" fillId="0" borderId="17" xfId="97" applyNumberFormat="1" applyFont="1" applyBorder="1" applyAlignment="1">
      <alignment horizontal="center" vertical="center" wrapText="1"/>
    </xf>
    <xf numFmtId="0" fontId="16" fillId="0" borderId="11" xfId="32" applyFont="1" applyBorder="1" applyAlignment="1">
      <alignment horizontal="left" vertical="center"/>
    </xf>
    <xf numFmtId="0" fontId="16" fillId="0" borderId="16" xfId="32" applyFont="1" applyBorder="1" applyAlignment="1">
      <alignment horizontal="left" vertical="center"/>
    </xf>
    <xf numFmtId="0" fontId="16" fillId="0" borderId="3" xfId="32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21" fillId="0" borderId="8" xfId="32" applyFont="1" applyBorder="1" applyAlignment="1">
      <alignment horizontal="center" vertical="center"/>
    </xf>
    <xf numFmtId="0" fontId="21" fillId="0" borderId="11" xfId="32" applyFont="1" applyBorder="1" applyAlignment="1">
      <alignment horizontal="center" vertical="center"/>
    </xf>
    <xf numFmtId="0" fontId="16" fillId="0" borderId="1" xfId="32" applyFont="1" applyBorder="1" applyAlignment="1">
      <alignment horizontal="center" vertical="center" wrapText="1"/>
    </xf>
    <xf numFmtId="0" fontId="16" fillId="0" borderId="16" xfId="32" applyFont="1" applyBorder="1" applyAlignment="1">
      <alignment horizontal="center" vertical="center" wrapText="1"/>
    </xf>
    <xf numFmtId="164" fontId="25" fillId="0" borderId="26" xfId="2" applyFont="1" applyBorder="1" applyAlignment="1">
      <alignment horizontal="right" vertical="center"/>
    </xf>
    <xf numFmtId="164" fontId="25" fillId="0" borderId="27" xfId="2" applyFont="1" applyBorder="1" applyAlignment="1">
      <alignment horizontal="right" vertical="center"/>
    </xf>
    <xf numFmtId="164" fontId="25" fillId="0" borderId="24" xfId="2" applyFont="1" applyBorder="1" applyAlignment="1">
      <alignment horizontal="right" vertical="center"/>
    </xf>
    <xf numFmtId="164" fontId="25" fillId="0" borderId="23" xfId="2" applyFont="1" applyBorder="1" applyAlignment="1">
      <alignment horizontal="right" vertical="center"/>
    </xf>
    <xf numFmtId="164" fontId="25" fillId="0" borderId="19" xfId="2" applyFont="1" applyBorder="1" applyAlignment="1">
      <alignment horizontal="right" vertical="center"/>
    </xf>
    <xf numFmtId="164" fontId="25" fillId="0" borderId="45" xfId="2" applyFont="1" applyBorder="1" applyAlignment="1">
      <alignment horizontal="right" vertical="center"/>
    </xf>
    <xf numFmtId="164" fontId="25" fillId="0" borderId="46" xfId="2" applyFont="1" applyBorder="1" applyAlignment="1">
      <alignment horizontal="right" vertical="center"/>
    </xf>
    <xf numFmtId="164" fontId="25" fillId="0" borderId="47" xfId="2" applyFont="1" applyBorder="1" applyAlignment="1">
      <alignment horizontal="right" vertical="center"/>
    </xf>
    <xf numFmtId="0" fontId="15" fillId="0" borderId="8" xfId="32" applyBorder="1" applyAlignment="1">
      <alignment horizontal="left" vertical="top"/>
    </xf>
    <xf numFmtId="0" fontId="15" fillId="0" borderId="1" xfId="32" applyBorder="1" applyAlignment="1">
      <alignment horizontal="left" vertical="top"/>
    </xf>
    <xf numFmtId="0" fontId="15" fillId="0" borderId="9" xfId="32" applyBorder="1" applyAlignment="1">
      <alignment horizontal="left" vertical="top"/>
    </xf>
    <xf numFmtId="0" fontId="15" fillId="0" borderId="3" xfId="32" applyBorder="1" applyAlignment="1">
      <alignment horizontal="left" vertical="top"/>
    </xf>
    <xf numFmtId="0" fontId="15" fillId="0" borderId="11" xfId="32" applyBorder="1" applyAlignment="1">
      <alignment horizontal="left" vertical="top"/>
    </xf>
    <xf numFmtId="0" fontId="15" fillId="0" borderId="16" xfId="32" applyBorder="1" applyAlignment="1">
      <alignment horizontal="left" vertical="top"/>
    </xf>
    <xf numFmtId="0" fontId="25" fillId="4" borderId="13" xfId="32" applyFont="1" applyFill="1" applyBorder="1" applyAlignment="1">
      <alignment horizontal="center" vertical="center"/>
    </xf>
    <xf numFmtId="0" fontId="25" fillId="4" borderId="14" xfId="32" applyFont="1" applyFill="1" applyBorder="1" applyAlignment="1">
      <alignment horizontal="center" vertical="center"/>
    </xf>
    <xf numFmtId="0" fontId="15" fillId="0" borderId="0" xfId="105" applyAlignment="1">
      <alignment horizontal="center" vertical="center"/>
    </xf>
    <xf numFmtId="0" fontId="26" fillId="0" borderId="0" xfId="105" applyFont="1" applyAlignment="1">
      <alignment horizontal="center" vertical="center"/>
    </xf>
    <xf numFmtId="0" fontId="27" fillId="0" borderId="2" xfId="1" applyFont="1" applyBorder="1" applyAlignment="1">
      <alignment horizontal="left" vertical="distributed" wrapText="1"/>
    </xf>
    <xf numFmtId="0" fontId="16" fillId="0" borderId="9" xfId="105" applyFont="1" applyBorder="1" applyAlignment="1">
      <alignment horizontal="left" vertical="center"/>
    </xf>
    <xf numFmtId="0" fontId="16" fillId="0" borderId="19" xfId="105" applyFont="1" applyBorder="1" applyAlignment="1">
      <alignment horizontal="left" vertical="center"/>
    </xf>
    <xf numFmtId="0" fontId="16" fillId="0" borderId="3" xfId="105" applyFont="1" applyBorder="1" applyAlignment="1">
      <alignment horizontal="left" vertical="center"/>
    </xf>
    <xf numFmtId="0" fontId="16" fillId="0" borderId="10" xfId="105" applyFont="1" applyBorder="1" applyAlignment="1">
      <alignment horizontal="left" vertical="center"/>
    </xf>
    <xf numFmtId="0" fontId="16" fillId="0" borderId="18" xfId="105" applyFont="1" applyBorder="1" applyAlignment="1">
      <alignment horizontal="left" vertical="center"/>
    </xf>
    <xf numFmtId="0" fontId="16" fillId="0" borderId="23" xfId="105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5" fillId="0" borderId="35" xfId="105" applyBorder="1" applyAlignment="1">
      <alignment horizontal="left" vertical="top"/>
    </xf>
    <xf numFmtId="0" fontId="15" fillId="0" borderId="36" xfId="105" applyBorder="1" applyAlignment="1">
      <alignment horizontal="left" vertical="top"/>
    </xf>
    <xf numFmtId="0" fontId="15" fillId="0" borderId="37" xfId="105" applyBorder="1" applyAlignment="1">
      <alignment horizontal="left" vertical="top"/>
    </xf>
    <xf numFmtId="0" fontId="15" fillId="0" borderId="7" xfId="105" applyBorder="1" applyAlignment="1">
      <alignment horizontal="left" vertical="top"/>
    </xf>
    <xf numFmtId="0" fontId="15" fillId="0" borderId="0" xfId="105" applyAlignment="1">
      <alignment horizontal="left" vertical="top"/>
    </xf>
    <xf numFmtId="0" fontId="15" fillId="0" borderId="40" xfId="105" applyBorder="1" applyAlignment="1">
      <alignment horizontal="left" vertical="top"/>
    </xf>
    <xf numFmtId="0" fontId="15" fillId="0" borderId="32" xfId="105" applyBorder="1" applyAlignment="1">
      <alignment horizontal="left" vertical="top"/>
    </xf>
    <xf numFmtId="0" fontId="15" fillId="0" borderId="33" xfId="105" applyBorder="1" applyAlignment="1">
      <alignment horizontal="left" vertical="top"/>
    </xf>
    <xf numFmtId="0" fontId="15" fillId="0" borderId="42" xfId="105" applyBorder="1" applyAlignment="1">
      <alignment horizontal="left" vertical="top"/>
    </xf>
    <xf numFmtId="0" fontId="15" fillId="0" borderId="38" xfId="105" applyBorder="1" applyAlignment="1">
      <alignment horizontal="left" vertical="top"/>
    </xf>
    <xf numFmtId="0" fontId="15" fillId="0" borderId="39" xfId="105" applyBorder="1" applyAlignment="1">
      <alignment horizontal="left" vertical="top"/>
    </xf>
    <xf numFmtId="0" fontId="15" fillId="0" borderId="41" xfId="105" applyBorder="1" applyAlignment="1">
      <alignment horizontal="left" vertical="top"/>
    </xf>
    <xf numFmtId="0" fontId="15" fillId="0" borderId="12" xfId="105" applyBorder="1" applyAlignment="1">
      <alignment horizontal="left" vertical="top"/>
    </xf>
    <xf numFmtId="0" fontId="15" fillId="0" borderId="43" xfId="105" applyBorder="1" applyAlignment="1">
      <alignment horizontal="left" vertical="top"/>
    </xf>
    <xf numFmtId="0" fontId="15" fillId="0" borderId="34" xfId="105" applyBorder="1" applyAlignment="1">
      <alignment horizontal="left" vertical="top"/>
    </xf>
    <xf numFmtId="0" fontId="16" fillId="0" borderId="8" xfId="105" applyFont="1" applyBorder="1" applyAlignment="1">
      <alignment horizontal="left" vertical="center" wrapText="1"/>
    </xf>
    <xf numFmtId="0" fontId="16" fillId="0" borderId="27" xfId="105" applyFont="1" applyBorder="1" applyAlignment="1">
      <alignment horizontal="left" vertical="center" wrapText="1"/>
    </xf>
    <xf numFmtId="0" fontId="16" fillId="0" borderId="1" xfId="105" applyFont="1" applyBorder="1" applyAlignment="1">
      <alignment horizontal="left" vertical="center" wrapText="1"/>
    </xf>
    <xf numFmtId="0" fontId="16" fillId="0" borderId="2" xfId="105" applyFont="1" applyBorder="1" applyAlignment="1">
      <alignment horizontal="left" vertical="center" wrapText="1"/>
    </xf>
    <xf numFmtId="0" fontId="16" fillId="0" borderId="9" xfId="105" applyFont="1" applyBorder="1" applyAlignment="1">
      <alignment horizontal="left" vertical="center" wrapText="1"/>
    </xf>
    <xf numFmtId="0" fontId="16" fillId="0" borderId="19" xfId="105" applyFont="1" applyBorder="1" applyAlignment="1">
      <alignment horizontal="left" vertical="center" wrapText="1"/>
    </xf>
    <xf numFmtId="0" fontId="16" fillId="0" borderId="3" xfId="105" applyFont="1" applyBorder="1" applyAlignment="1">
      <alignment horizontal="left" vertical="center" wrapText="1"/>
    </xf>
    <xf numFmtId="0" fontId="16" fillId="0" borderId="10" xfId="105" applyFont="1" applyBorder="1" applyAlignment="1">
      <alignment horizontal="left" vertical="center" wrapText="1"/>
    </xf>
    <xf numFmtId="0" fontId="16" fillId="0" borderId="11" xfId="105" applyFont="1" applyBorder="1" applyAlignment="1">
      <alignment horizontal="left" vertical="center" wrapText="1"/>
    </xf>
    <xf numFmtId="0" fontId="16" fillId="0" borderId="47" xfId="105" applyFont="1" applyBorder="1" applyAlignment="1">
      <alignment horizontal="left" vertical="center" wrapText="1"/>
    </xf>
    <xf numFmtId="0" fontId="16" fillId="0" borderId="16" xfId="105" applyFont="1" applyBorder="1" applyAlignment="1">
      <alignment horizontal="left" vertical="center" wrapText="1"/>
    </xf>
    <xf numFmtId="0" fontId="16" fillId="0" borderId="17" xfId="105" applyFont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67" xfId="0" applyFont="1" applyBorder="1" applyAlignment="1">
      <alignment horizontal="left" vertical="center" wrapText="1"/>
    </xf>
    <xf numFmtId="0" fontId="16" fillId="0" borderId="0" xfId="105" applyFont="1" applyAlignment="1">
      <alignment horizontal="center" vertical="center" wrapText="1"/>
    </xf>
    <xf numFmtId="0" fontId="25" fillId="0" borderId="0" xfId="106" applyFont="1" applyAlignment="1">
      <alignment horizontal="center"/>
    </xf>
    <xf numFmtId="0" fontId="18" fillId="0" borderId="26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</cellXfs>
  <cellStyles count="231">
    <cellStyle name="0,0_x000d__x000a_NA_x000d__x000a_" xfId="109"/>
    <cellStyle name="0,0_x000d__x000a_NA_x000d__x000a_ 2" xfId="110"/>
    <cellStyle name="0,0_x000d__x000a_NA_x000d__x000a_ 3" xfId="111"/>
    <cellStyle name="20% - Ênfase1 2" xfId="112"/>
    <cellStyle name="20% - Ênfase2 2" xfId="113"/>
    <cellStyle name="20% - Ênfase3 2" xfId="114"/>
    <cellStyle name="20% - Ênfase4 2" xfId="115"/>
    <cellStyle name="20% - Ênfase5 2" xfId="116"/>
    <cellStyle name="20% - Ênfase6 2" xfId="117"/>
    <cellStyle name="40% - Ênfase1 2" xfId="118"/>
    <cellStyle name="40% - Ênfase2 2" xfId="119"/>
    <cellStyle name="40% - Ênfase3 2" xfId="120"/>
    <cellStyle name="40% - Ênfase4 2" xfId="121"/>
    <cellStyle name="40% - Ênfase5 2" xfId="122"/>
    <cellStyle name="40% - Ênfase6 2" xfId="123"/>
    <cellStyle name="60% - Ênfase1 2" xfId="124"/>
    <cellStyle name="60% - Ênfase2 2" xfId="125"/>
    <cellStyle name="60% - Ênfase3 2" xfId="126"/>
    <cellStyle name="60% - Ênfase4 2" xfId="127"/>
    <cellStyle name="60% - Ênfase5 2" xfId="128"/>
    <cellStyle name="60% - Ênfase6 2" xfId="129"/>
    <cellStyle name="Bom 2" xfId="130"/>
    <cellStyle name="Cálculo 2" xfId="131"/>
    <cellStyle name="Célula de Verificação 2" xfId="132"/>
    <cellStyle name="Célula Vinculada 2" xfId="133"/>
    <cellStyle name="Data" xfId="134"/>
    <cellStyle name="Ênfase1 2" xfId="135"/>
    <cellStyle name="Ênfase2 2" xfId="136"/>
    <cellStyle name="Ênfase3 2" xfId="137"/>
    <cellStyle name="Ênfase4 2" xfId="138"/>
    <cellStyle name="Ênfase5 2" xfId="139"/>
    <cellStyle name="Ênfase6 2" xfId="140"/>
    <cellStyle name="Entrada 2" xfId="141"/>
    <cellStyle name="Euro" xfId="142"/>
    <cellStyle name="Excel Built-in Normal" xfId="16"/>
    <cellStyle name="Excel_BuiltIn_Comma" xfId="17"/>
    <cellStyle name="Fixo" xfId="143"/>
    <cellStyle name="Hiperlink 2" xfId="144"/>
    <cellStyle name="Incorreto 2" xfId="145"/>
    <cellStyle name="Moeda 10" xfId="146"/>
    <cellStyle name="Moeda 11" xfId="147"/>
    <cellStyle name="Moeda 2" xfId="6"/>
    <cellStyle name="Moeda 2 2" xfId="18"/>
    <cellStyle name="Moeda 2 2 2" xfId="19"/>
    <cellStyle name="Moeda 3" xfId="148"/>
    <cellStyle name="Moeda 3 2" xfId="149"/>
    <cellStyle name="Moeda 4" xfId="150"/>
    <cellStyle name="Moeda 4 2" xfId="151"/>
    <cellStyle name="Moeda 5" xfId="152"/>
    <cellStyle name="Moeda 5 2" xfId="153"/>
    <cellStyle name="Moeda 6" xfId="154"/>
    <cellStyle name="Moeda 6 2" xfId="155"/>
    <cellStyle name="Moeda 7" xfId="156"/>
    <cellStyle name="Moeda 7 2" xfId="157"/>
    <cellStyle name="Moeda 8" xfId="158"/>
    <cellStyle name="Moeda 8 2" xfId="159"/>
    <cellStyle name="Moeda 9" xfId="160"/>
    <cellStyle name="Moeda0" xfId="161"/>
    <cellStyle name="Neutra 2" xfId="162"/>
    <cellStyle name="Normal" xfId="0" builtinId="0"/>
    <cellStyle name="Normal 10" xfId="163"/>
    <cellStyle name="Normal 10 2" xfId="20"/>
    <cellStyle name="Normal 10 3" xfId="21"/>
    <cellStyle name="Normal 10 4" xfId="22"/>
    <cellStyle name="Normal 11" xfId="164"/>
    <cellStyle name="Normal 11 2" xfId="23"/>
    <cellStyle name="Normal 11 3" xfId="24"/>
    <cellStyle name="Normal 11 4" xfId="25"/>
    <cellStyle name="Normal 12" xfId="165"/>
    <cellStyle name="Normal 12 2" xfId="26"/>
    <cellStyle name="Normal 12 3" xfId="27"/>
    <cellStyle name="Normal 12 4" xfId="28"/>
    <cellStyle name="Normal 13" xfId="166"/>
    <cellStyle name="Normal 13 2" xfId="29"/>
    <cellStyle name="Normal 13 3" xfId="30"/>
    <cellStyle name="Normal 13 4" xfId="31"/>
    <cellStyle name="Normal 14" xfId="167"/>
    <cellStyle name="Normal 14 2" xfId="32"/>
    <cellStyle name="Normal 14 3" xfId="33"/>
    <cellStyle name="Normal 14 4" xfId="34"/>
    <cellStyle name="Normal 15" xfId="168"/>
    <cellStyle name="Normal 15 2" xfId="35"/>
    <cellStyle name="Normal 15 3" xfId="36"/>
    <cellStyle name="Normal 15 4" xfId="37"/>
    <cellStyle name="Normal 16" xfId="169"/>
    <cellStyle name="Normal 16 2" xfId="38"/>
    <cellStyle name="Normal 16 3" xfId="39"/>
    <cellStyle name="Normal 16 4" xfId="40"/>
    <cellStyle name="Normal 165" xfId="41"/>
    <cellStyle name="Normal 165 2" xfId="170"/>
    <cellStyle name="Normal 17" xfId="171"/>
    <cellStyle name="Normal 17 2" xfId="42"/>
    <cellStyle name="Normal 17 3" xfId="43"/>
    <cellStyle name="Normal 17 4" xfId="44"/>
    <cellStyle name="Normal 18" xfId="172"/>
    <cellStyle name="Normal 18 2" xfId="45"/>
    <cellStyle name="Normal 18 3" xfId="46"/>
    <cellStyle name="Normal 18 4" xfId="47"/>
    <cellStyle name="Normal 19" xfId="173"/>
    <cellStyle name="Normal 19 2" xfId="48"/>
    <cellStyle name="Normal 19 3" xfId="49"/>
    <cellStyle name="Normal 19 4" xfId="50"/>
    <cellStyle name="Normal 2" xfId="7"/>
    <cellStyle name="Normal 2 10" xfId="51"/>
    <cellStyle name="Normal 2 11" xfId="52"/>
    <cellStyle name="Normal 2 12" xfId="53"/>
    <cellStyle name="Normal 2 13" xfId="54"/>
    <cellStyle name="Normal 2 14" xfId="55"/>
    <cellStyle name="Normal 2 15" xfId="56"/>
    <cellStyle name="Normal 2 16" xfId="57"/>
    <cellStyle name="Normal 2 17" xfId="58"/>
    <cellStyle name="Normal 2 18" xfId="59"/>
    <cellStyle name="Normal 2 19" xfId="60"/>
    <cellStyle name="Normal 2 2" xfId="8"/>
    <cellStyle name="Normal 2 2 2" xfId="9"/>
    <cellStyle name="Normal 2 20" xfId="61"/>
    <cellStyle name="Normal 2 21" xfId="62"/>
    <cellStyle name="Normal 2 3" xfId="4"/>
    <cellStyle name="Normal 2 3 2" xfId="174"/>
    <cellStyle name="Normal 2 4" xfId="63"/>
    <cellStyle name="Normal 2 5" xfId="64"/>
    <cellStyle name="Normal 2 6" xfId="65"/>
    <cellStyle name="Normal 2 7" xfId="66"/>
    <cellStyle name="Normal 2 8" xfId="67"/>
    <cellStyle name="Normal 2 9" xfId="68"/>
    <cellStyle name="Normal 20" xfId="175"/>
    <cellStyle name="Normal 21" xfId="176"/>
    <cellStyle name="Normal 22" xfId="229"/>
    <cellStyle name="Normal 3" xfId="10"/>
    <cellStyle name="Normal 3 2" xfId="177"/>
    <cellStyle name="Normal 3 2 2" xfId="178"/>
    <cellStyle name="Normal 3 3" xfId="179"/>
    <cellStyle name="Normal 4" xfId="13"/>
    <cellStyle name="Normal 4 10" xfId="69"/>
    <cellStyle name="Normal 4 11" xfId="70"/>
    <cellStyle name="Normal 4 2" xfId="71"/>
    <cellStyle name="Normal 4 3" xfId="72"/>
    <cellStyle name="Normal 4 4" xfId="73"/>
    <cellStyle name="Normal 4 5" xfId="74"/>
    <cellStyle name="Normal 4 6" xfId="75"/>
    <cellStyle name="Normal 4 7" xfId="76"/>
    <cellStyle name="Normal 4 8" xfId="77"/>
    <cellStyle name="Normal 4 9" xfId="78"/>
    <cellStyle name="Normal 5" xfId="12"/>
    <cellStyle name="Normal 5 2" xfId="79"/>
    <cellStyle name="Normal 5 3" xfId="80"/>
    <cellStyle name="Normal 5 4" xfId="81"/>
    <cellStyle name="Normal 5 5" xfId="82"/>
    <cellStyle name="Normal 5 6" xfId="83"/>
    <cellStyle name="Normal 5 7" xfId="84"/>
    <cellStyle name="Normal 6" xfId="105"/>
    <cellStyle name="Normal 6 2" xfId="85"/>
    <cellStyle name="Normal 6 3" xfId="86"/>
    <cellStyle name="Normal 6 4" xfId="87"/>
    <cellStyle name="Normal 6 5" xfId="88"/>
    <cellStyle name="Normal 6 6" xfId="89"/>
    <cellStyle name="Normal 6 7" xfId="90"/>
    <cellStyle name="Normal 7" xfId="108"/>
    <cellStyle name="Normal 7 2" xfId="91"/>
    <cellStyle name="Normal 7 3" xfId="92"/>
    <cellStyle name="Normal 7 4" xfId="93"/>
    <cellStyle name="Normal 7 5" xfId="94"/>
    <cellStyle name="Normal 7 6" xfId="95"/>
    <cellStyle name="Normal 7 7" xfId="96"/>
    <cellStyle name="Normal 8" xfId="180"/>
    <cellStyle name="Normal 8 2" xfId="181"/>
    <cellStyle name="Normal 9" xfId="182"/>
    <cellStyle name="Normal 9 2" xfId="183"/>
    <cellStyle name="Normal_Ampliação PS- 100,00m2 - VERSÃO 03 2" xfId="106"/>
    <cellStyle name="Normal_Orçamento" xfId="230"/>
    <cellStyle name="Normal_Planilha orçamentária" xfId="1"/>
    <cellStyle name="Nota 2" xfId="184"/>
    <cellStyle name="Porcentagem" xfId="3" builtinId="5"/>
    <cellStyle name="Porcentagem 2" xfId="97"/>
    <cellStyle name="Porcentagem 2 2" xfId="107"/>
    <cellStyle name="Porcentagem 2 3" xfId="185"/>
    <cellStyle name="Porcentagem 3" xfId="98"/>
    <cellStyle name="Porcentagem 3 2" xfId="186"/>
    <cellStyle name="Porcentagem 3 2 2" xfId="187"/>
    <cellStyle name="Porcentagem 3 3" xfId="188"/>
    <cellStyle name="Porcentagem 3 3 2" xfId="189"/>
    <cellStyle name="Porcentagem 3 4" xfId="190"/>
    <cellStyle name="Porcentagem 4" xfId="191"/>
    <cellStyle name="Porcentagem 5" xfId="192"/>
    <cellStyle name="Saída 2" xfId="193"/>
    <cellStyle name="Separador de milhares 10" xfId="194"/>
    <cellStyle name="Separador de milhares 11" xfId="195"/>
    <cellStyle name="Separador de milhares 12" xfId="196"/>
    <cellStyle name="Separador de milhares 13" xfId="197"/>
    <cellStyle name="Separador de milhares 14" xfId="198"/>
    <cellStyle name="Separador de milhares 15" xfId="199"/>
    <cellStyle name="Separador de milhares 16" xfId="200"/>
    <cellStyle name="Separador de milhares 17" xfId="201"/>
    <cellStyle name="Separador de milhares 18" xfId="202"/>
    <cellStyle name="Separador de milhares 2" xfId="99"/>
    <cellStyle name="Separador de milhares 2 2" xfId="203"/>
    <cellStyle name="Separador de milhares 2 2 2" xfId="204"/>
    <cellStyle name="Separador de milhares 2 3" xfId="205"/>
    <cellStyle name="Separador de milhares 2 4" xfId="206"/>
    <cellStyle name="Separador de milhares 3" xfId="100"/>
    <cellStyle name="Separador de milhares 3 2" xfId="101"/>
    <cellStyle name="Separador de milhares 4" xfId="207"/>
    <cellStyle name="Separador de milhares 4 2" xfId="208"/>
    <cellStyle name="Separador de milhares 5" xfId="209"/>
    <cellStyle name="Separador de milhares 5 2" xfId="210"/>
    <cellStyle name="Separador de milhares 6" xfId="211"/>
    <cellStyle name="Separador de milhares 6 2" xfId="212"/>
    <cellStyle name="Separador de milhares 7" xfId="213"/>
    <cellStyle name="Separador de milhares 7 2" xfId="214"/>
    <cellStyle name="Separador de milhares 8" xfId="215"/>
    <cellStyle name="Separador de milhares 8 2" xfId="216"/>
    <cellStyle name="Separador de milhares 9" xfId="217"/>
    <cellStyle name="TableStyleLight1" xfId="218"/>
    <cellStyle name="Texto de Aviso 2" xfId="219"/>
    <cellStyle name="Texto Explicativo 2" xfId="220"/>
    <cellStyle name="Título 1 2" xfId="221"/>
    <cellStyle name="Título 2 2" xfId="222"/>
    <cellStyle name="Título 3 2" xfId="223"/>
    <cellStyle name="Título 4 2" xfId="224"/>
    <cellStyle name="Título 5" xfId="225"/>
    <cellStyle name="Total 2" xfId="226"/>
    <cellStyle name="Vírgula" xfId="2" builtinId="3"/>
    <cellStyle name="Vírgula 2" xfId="11"/>
    <cellStyle name="Vírgula 2 2" xfId="227"/>
    <cellStyle name="Vírgula 3" xfId="5"/>
    <cellStyle name="Vírgula 3 2" xfId="102"/>
    <cellStyle name="Vírgula 3 2 2" xfId="103"/>
    <cellStyle name="Vírgula 3 3" xfId="104"/>
    <cellStyle name="Vírgula 4" xfId="14"/>
    <cellStyle name="Vírgula 5" xfId="15"/>
    <cellStyle name="Vírgula0" xfId="2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008\comp008\BANCO%20DO%20BRASIL%20-%20MODELO%20NOVO\L.%20de%20Avalia&#231;&#227;o,%20Acomp.%20de%20obra%20e%20Estudos%20-%202012\Estudos%20-%20MInha%20Casa%20Minha%20Vida\Penedo%20-%20Velho%20Chico\Velho%20Chico%20I\6%20-%20Velho%20Chico%20I%20-%20Orcamento%20e%20Cronograma201209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ge5.escritorio.queirozgalvaoemp.com.br\PROJETOS\Qualidade\siena\APOIO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Rodrigo\Documents\PENDRIVE%2002\Oficina%20AMA%20-%20CAIXA%20-%20Sebrae\03%20-%20Contrato%20Repasse%20I\03.02%20-%20An&#225;lise%20-%20Cl&#225;usula%20Suspensiva\BDI\Composi&#231;&#227;o_BDI_Ac&#243;rd&#227;o_2622_TC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. HABITAÇÃO"/>
      <sheetName val="ORC. EQ. USO COMUM"/>
      <sheetName val="ORC. INFRA-ESTRUTURA"/>
      <sheetName val="RESUMOS DE  ORC."/>
      <sheetName val="CRON. FÍSICO-FINANCEIRO HABIT."/>
      <sheetName val="CFF EQ.USO COMUM"/>
      <sheetName val="CFF INFR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G6">
            <v>17157000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idades2"/>
      <sheetName val="Atividades"/>
      <sheetName val="Imprime1"/>
      <sheetName val="Imprime2"/>
      <sheetName val="Dados"/>
      <sheetName val="M1"/>
      <sheetName val="M2"/>
      <sheetName val="M3"/>
      <sheetName val="M4"/>
      <sheetName val="M5"/>
      <sheetName val="M6"/>
      <sheetName val="M7"/>
      <sheetName val="Geral"/>
      <sheetName val="Geral1A"/>
      <sheetName val="Q1"/>
      <sheetName val="Q2"/>
      <sheetName val="Q3"/>
      <sheetName val="Q3-A"/>
      <sheetName val="Q4"/>
      <sheetName val="Q6"/>
      <sheetName val="Q5"/>
      <sheetName val="Q7-A"/>
      <sheetName val="Q7-B"/>
      <sheetName val="Q8"/>
      <sheetName val="Q9"/>
      <sheetName val="Recursos2"/>
      <sheetName val="Recursos"/>
      <sheetName val="APOIO2"/>
    </sheetNames>
    <definedNames>
      <definedName name="Macro16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DADOS"/>
    </sheetNames>
    <sheetDataSet>
      <sheetData sheetId="0"/>
      <sheetData sheetId="1">
        <row r="1">
          <cell r="A1" t="str">
            <v>Construção de Edifícios</v>
          </cell>
        </row>
        <row r="2">
          <cell r="A2" t="str">
            <v>Construção de Rodovias e Ferrovias</v>
          </cell>
        </row>
        <row r="3">
          <cell r="A3" t="str">
            <v>Construção de Redes de Abastecimento de Água, Coleta de Esgoto e Construções Correlatas</v>
          </cell>
        </row>
        <row r="4">
          <cell r="A4" t="str">
            <v>Construção e Manutenção de Estações e Redes de Distribuição de Energia Elétrica</v>
          </cell>
        </row>
        <row r="5">
          <cell r="A5" t="str">
            <v>Obras Portuárias, Marítimas e Fluviais</v>
          </cell>
        </row>
        <row r="6">
          <cell r="A6" t="str">
            <v>Fornecimento de Materiais e Equipamentos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view="pageBreakPreview" zoomScaleSheetLayoutView="100" workbookViewId="0">
      <selection activeCell="J15" sqref="J15"/>
    </sheetView>
  </sheetViews>
  <sheetFormatPr defaultRowHeight="12.75"/>
  <cols>
    <col min="1" max="1" width="9.140625" style="5"/>
    <col min="2" max="2" width="10.28515625" style="6" customWidth="1"/>
    <col min="3" max="3" width="7.5703125" style="3" customWidth="1"/>
    <col min="4" max="4" width="59.7109375" style="2" customWidth="1"/>
    <col min="5" max="5" width="6.42578125" style="5" bestFit="1" customWidth="1"/>
    <col min="6" max="6" width="10.28515625" style="4" customWidth="1"/>
    <col min="7" max="7" width="11.7109375" style="4" customWidth="1"/>
    <col min="8" max="8" width="13.28515625" style="4" customWidth="1"/>
    <col min="9" max="10" width="14.7109375" style="4" customWidth="1"/>
    <col min="11" max="11" width="5.7109375" style="3" bestFit="1" customWidth="1"/>
    <col min="12" max="12" width="13.7109375" style="3" customWidth="1"/>
    <col min="13" max="13" width="12.7109375" style="3" customWidth="1"/>
    <col min="14" max="16384" width="9.140625" style="3"/>
  </cols>
  <sheetData>
    <row r="1" spans="1:12">
      <c r="A1" s="225" t="s">
        <v>55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2" ht="18">
      <c r="A2" s="237" t="s">
        <v>176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2" ht="8.25" customHeight="1" thickBot="1">
      <c r="B3" s="5"/>
      <c r="C3" s="5"/>
      <c r="D3" s="5"/>
      <c r="F3" s="5"/>
      <c r="G3" s="5"/>
      <c r="H3" s="5"/>
      <c r="I3" s="5"/>
      <c r="J3" s="5"/>
    </row>
    <row r="4" spans="1:12" ht="28.5" customHeight="1">
      <c r="A4" s="238" t="s">
        <v>410</v>
      </c>
      <c r="B4" s="239"/>
      <c r="C4" s="239"/>
      <c r="D4" s="239"/>
      <c r="E4" s="239"/>
      <c r="F4" s="239"/>
      <c r="G4" s="234" t="s">
        <v>556</v>
      </c>
      <c r="H4" s="236"/>
      <c r="I4" s="234" t="s">
        <v>607</v>
      </c>
      <c r="J4" s="235"/>
    </row>
    <row r="5" spans="1:12" ht="12.75" customHeight="1">
      <c r="A5" s="240" t="s">
        <v>370</v>
      </c>
      <c r="B5" s="241"/>
      <c r="C5" s="241"/>
      <c r="D5" s="241"/>
      <c r="E5" s="241"/>
      <c r="F5" s="241"/>
      <c r="G5" s="230" t="s">
        <v>14</v>
      </c>
      <c r="H5" s="231"/>
      <c r="I5" s="226">
        <f>'BDI (2)'!E24</f>
        <v>0.2009</v>
      </c>
      <c r="J5" s="227"/>
    </row>
    <row r="6" spans="1:12" ht="13.5" thickBot="1">
      <c r="A6" s="242" t="s">
        <v>606</v>
      </c>
      <c r="B6" s="243"/>
      <c r="C6" s="243"/>
      <c r="D6" s="243"/>
      <c r="E6" s="243"/>
      <c r="F6" s="243"/>
      <c r="G6" s="232"/>
      <c r="H6" s="233"/>
      <c r="I6" s="228"/>
      <c r="J6" s="229"/>
    </row>
    <row r="7" spans="1:12" ht="13.5" thickBot="1">
      <c r="A7" s="12"/>
      <c r="B7" s="12"/>
      <c r="C7" s="12"/>
      <c r="D7" s="12"/>
      <c r="E7" s="12"/>
      <c r="F7" s="12"/>
      <c r="G7" s="109"/>
      <c r="H7" s="109"/>
      <c r="I7" s="110"/>
      <c r="J7" s="110"/>
    </row>
    <row r="8" spans="1:12" ht="15.75" customHeight="1" thickBot="1">
      <c r="A8" s="244" t="s">
        <v>9</v>
      </c>
      <c r="B8" s="245"/>
      <c r="C8" s="245"/>
      <c r="D8" s="245"/>
      <c r="E8" s="245"/>
      <c r="F8" s="245"/>
      <c r="G8" s="245"/>
      <c r="H8" s="245"/>
      <c r="I8" s="245"/>
      <c r="J8" s="246"/>
    </row>
    <row r="9" spans="1:12" ht="25.5">
      <c r="A9" s="144" t="s">
        <v>10</v>
      </c>
      <c r="B9" s="145" t="s">
        <v>24</v>
      </c>
      <c r="C9" s="145" t="s">
        <v>28</v>
      </c>
      <c r="D9" s="145" t="s">
        <v>11</v>
      </c>
      <c r="E9" s="145" t="s">
        <v>12</v>
      </c>
      <c r="F9" s="143" t="s">
        <v>411</v>
      </c>
      <c r="G9" s="146" t="s">
        <v>31</v>
      </c>
      <c r="H9" s="146" t="s">
        <v>32</v>
      </c>
      <c r="I9" s="146" t="s">
        <v>33</v>
      </c>
      <c r="J9" s="147" t="s">
        <v>27</v>
      </c>
      <c r="L9" s="65" t="e">
        <f>#REF!</f>
        <v>#REF!</v>
      </c>
    </row>
    <row r="10" spans="1:12" ht="6.75" customHeight="1">
      <c r="A10" s="18"/>
      <c r="B10" s="1"/>
      <c r="C10" s="1"/>
      <c r="D10" s="1"/>
      <c r="E10" s="19"/>
      <c r="F10" s="20"/>
      <c r="G10" s="21"/>
      <c r="H10" s="21"/>
      <c r="I10" s="21"/>
      <c r="J10" s="22"/>
    </row>
    <row r="11" spans="1:12" ht="18">
      <c r="A11" s="136" t="s">
        <v>214</v>
      </c>
      <c r="B11" s="247" t="s">
        <v>305</v>
      </c>
      <c r="C11" s="248"/>
      <c r="D11" s="248"/>
      <c r="E11" s="248"/>
      <c r="F11" s="248"/>
      <c r="G11" s="248"/>
      <c r="H11" s="248"/>
      <c r="I11" s="248"/>
      <c r="J11" s="249"/>
    </row>
    <row r="12" spans="1:12" ht="6.75" customHeight="1">
      <c r="A12" s="18"/>
      <c r="B12" s="1"/>
      <c r="C12" s="1"/>
      <c r="D12" s="1"/>
      <c r="E12" s="19"/>
      <c r="F12" s="20"/>
      <c r="G12" s="21"/>
      <c r="H12" s="21"/>
      <c r="I12" s="21"/>
      <c r="J12" s="22"/>
    </row>
    <row r="13" spans="1:12" ht="13.5" customHeight="1">
      <c r="A13" s="37" t="s">
        <v>34</v>
      </c>
      <c r="B13" s="44"/>
      <c r="C13" s="45"/>
      <c r="D13" s="24" t="s">
        <v>309</v>
      </c>
      <c r="E13" s="46" t="s">
        <v>1</v>
      </c>
      <c r="F13" s="25"/>
      <c r="G13" s="47"/>
      <c r="H13" s="47"/>
      <c r="I13" s="25"/>
      <c r="J13" s="38"/>
    </row>
    <row r="14" spans="1:12" ht="24" customHeight="1">
      <c r="A14" s="73" t="s">
        <v>324</v>
      </c>
      <c r="B14" s="219" t="s">
        <v>138</v>
      </c>
      <c r="C14" s="220"/>
      <c r="D14" s="27" t="s">
        <v>187</v>
      </c>
      <c r="E14" s="74" t="s">
        <v>188</v>
      </c>
      <c r="F14" s="75">
        <v>1.5</v>
      </c>
      <c r="G14" s="75">
        <f>'COMPOSIÇÕES - REFORMAS'!H16</f>
        <v>3367.6754000000001</v>
      </c>
      <c r="H14" s="29">
        <f>G14*(1+$I$5)</f>
        <v>4044.2413878600005</v>
      </c>
      <c r="I14" s="29">
        <f>F14*G14</f>
        <v>5051.5131000000001</v>
      </c>
      <c r="J14" s="29">
        <f>F14*H14</f>
        <v>6066.362081790001</v>
      </c>
    </row>
    <row r="15" spans="1:12" ht="13.5" customHeight="1">
      <c r="A15" s="214" t="s">
        <v>418</v>
      </c>
      <c r="B15" s="215"/>
      <c r="C15" s="215"/>
      <c r="D15" s="215"/>
      <c r="E15" s="215"/>
      <c r="F15" s="215"/>
      <c r="G15" s="215"/>
      <c r="H15" s="216"/>
      <c r="I15" s="42">
        <f>SUM(I14:I14)</f>
        <v>5051.5131000000001</v>
      </c>
      <c r="J15" s="42">
        <f>SUM(J14:J14)</f>
        <v>6066.362081790001</v>
      </c>
    </row>
    <row r="16" spans="1:12">
      <c r="A16" s="37" t="s">
        <v>189</v>
      </c>
      <c r="B16" s="44"/>
      <c r="C16" s="45"/>
      <c r="D16" s="24" t="s">
        <v>0</v>
      </c>
      <c r="E16" s="46" t="s">
        <v>1</v>
      </c>
      <c r="F16" s="25"/>
      <c r="G16" s="47"/>
      <c r="H16" s="47"/>
      <c r="I16" s="25"/>
      <c r="J16" s="38"/>
    </row>
    <row r="17" spans="1:13">
      <c r="A17" s="39" t="s">
        <v>310</v>
      </c>
      <c r="B17" s="219" t="s">
        <v>137</v>
      </c>
      <c r="C17" s="220"/>
      <c r="D17" s="27" t="s">
        <v>301</v>
      </c>
      <c r="E17" s="28" t="s">
        <v>16</v>
      </c>
      <c r="F17" s="29">
        <v>124.81</v>
      </c>
      <c r="G17" s="29">
        <f>'COMPOSIÇÕES - REFORMAS'!H23</f>
        <v>1.7574000000000001</v>
      </c>
      <c r="H17" s="29">
        <f t="shared" ref="H17" si="0">G17*(1+$I$5)</f>
        <v>2.1104616600000004</v>
      </c>
      <c r="I17" s="29">
        <f>F17*G17</f>
        <v>219.34109400000003</v>
      </c>
      <c r="J17" s="40">
        <f>F17*H17</f>
        <v>263.40671978460006</v>
      </c>
      <c r="L17" s="8"/>
      <c r="M17" s="7"/>
    </row>
    <row r="18" spans="1:13" ht="18" customHeight="1">
      <c r="A18" s="39" t="s">
        <v>311</v>
      </c>
      <c r="B18" s="219" t="s">
        <v>619</v>
      </c>
      <c r="C18" s="220"/>
      <c r="D18" s="27" t="s">
        <v>639</v>
      </c>
      <c r="E18" s="28" t="s">
        <v>19</v>
      </c>
      <c r="F18" s="29">
        <v>3094.37</v>
      </c>
      <c r="G18" s="29">
        <f>'COMPOSIÇÕES - REFORMAS'!H202</f>
        <v>0.57612000000000008</v>
      </c>
      <c r="H18" s="29">
        <f>G18*(1+$I$5)</f>
        <v>0.69186250800000015</v>
      </c>
      <c r="I18" s="29">
        <f>F18*G18</f>
        <v>1782.7284444000002</v>
      </c>
      <c r="J18" s="29">
        <f>F18*H18</f>
        <v>2140.8785888799603</v>
      </c>
    </row>
    <row r="19" spans="1:13">
      <c r="A19" s="217" t="s">
        <v>419</v>
      </c>
      <c r="B19" s="218"/>
      <c r="C19" s="218"/>
      <c r="D19" s="218"/>
      <c r="E19" s="218"/>
      <c r="F19" s="218"/>
      <c r="G19" s="218"/>
      <c r="H19" s="218"/>
      <c r="I19" s="42">
        <f>SUM(I17:I18)</f>
        <v>2002.0695384000003</v>
      </c>
      <c r="J19" s="42">
        <f>SUM(J17:J18)</f>
        <v>2404.2853086645605</v>
      </c>
    </row>
    <row r="20" spans="1:13">
      <c r="A20" s="37" t="s">
        <v>191</v>
      </c>
      <c r="B20" s="30"/>
      <c r="C20" s="23"/>
      <c r="D20" s="24" t="s">
        <v>302</v>
      </c>
      <c r="E20" s="31"/>
      <c r="F20" s="32"/>
      <c r="G20" s="32"/>
      <c r="H20" s="32"/>
      <c r="I20" s="25"/>
      <c r="J20" s="38"/>
    </row>
    <row r="21" spans="1:13" ht="39" customHeight="1">
      <c r="A21" s="39" t="s">
        <v>312</v>
      </c>
      <c r="B21" s="221" t="s">
        <v>640</v>
      </c>
      <c r="C21" s="222"/>
      <c r="D21" s="27" t="s">
        <v>377</v>
      </c>
      <c r="E21" s="28" t="s">
        <v>19</v>
      </c>
      <c r="F21" s="29">
        <v>581.77</v>
      </c>
      <c r="G21" s="29">
        <f>'COMPOSIÇÕES - REFORMAS'!H248</f>
        <v>48.991719999999994</v>
      </c>
      <c r="H21" s="29">
        <f t="shared" ref="H21:H27" si="1">G21*(1+$I$5)</f>
        <v>58.834156547999996</v>
      </c>
      <c r="I21" s="29">
        <f t="shared" ref="I21:I27" si="2">F21*G21</f>
        <v>28501.912944399995</v>
      </c>
      <c r="J21" s="40">
        <f t="shared" ref="J21:J27" si="3">F21*H21</f>
        <v>34227.947254929953</v>
      </c>
    </row>
    <row r="22" spans="1:13" ht="39.75" customHeight="1">
      <c r="A22" s="39" t="s">
        <v>313</v>
      </c>
      <c r="B22" s="221" t="s">
        <v>663</v>
      </c>
      <c r="C22" s="222"/>
      <c r="D22" s="27" t="s">
        <v>379</v>
      </c>
      <c r="E22" s="28" t="s">
        <v>19</v>
      </c>
      <c r="F22" s="29">
        <v>491.32</v>
      </c>
      <c r="G22" s="29">
        <f>'COMPOSIÇÕES - REFORMAS'!H274</f>
        <v>47.588719999999995</v>
      </c>
      <c r="H22" s="29">
        <f t="shared" ref="H22" si="4">G22*(1+$I$5)</f>
        <v>57.149293847999999</v>
      </c>
      <c r="I22" s="29">
        <f t="shared" si="2"/>
        <v>23381.289910399999</v>
      </c>
      <c r="J22" s="40">
        <f t="shared" si="3"/>
        <v>28078.591053399359</v>
      </c>
    </row>
    <row r="23" spans="1:13" ht="36">
      <c r="A23" s="39" t="s">
        <v>314</v>
      </c>
      <c r="B23" s="221" t="s">
        <v>664</v>
      </c>
      <c r="C23" s="222"/>
      <c r="D23" s="27" t="s">
        <v>303</v>
      </c>
      <c r="E23" s="28" t="s">
        <v>19</v>
      </c>
      <c r="F23" s="29">
        <v>1546.22</v>
      </c>
      <c r="G23" s="29">
        <f>'COMPOSIÇÕES - REFORMAS'!H286</f>
        <v>36.783499999999997</v>
      </c>
      <c r="H23" s="29">
        <f t="shared" si="1"/>
        <v>44.173305149999997</v>
      </c>
      <c r="I23" s="29">
        <f t="shared" si="2"/>
        <v>56875.383369999996</v>
      </c>
      <c r="J23" s="40">
        <f>F23*H23</f>
        <v>68301.647889033004</v>
      </c>
    </row>
    <row r="24" spans="1:13" ht="36">
      <c r="A24" s="39" t="s">
        <v>612</v>
      </c>
      <c r="B24" s="221" t="s">
        <v>658</v>
      </c>
      <c r="C24" s="222"/>
      <c r="D24" s="27" t="s">
        <v>635</v>
      </c>
      <c r="E24" s="28" t="s">
        <v>19</v>
      </c>
      <c r="F24" s="29">
        <v>630.58000000000004</v>
      </c>
      <c r="G24" s="29">
        <f>'COMPOSIÇÕES - REFORMAS'!H259</f>
        <v>18.895849999999999</v>
      </c>
      <c r="H24" s="29">
        <f t="shared" si="1"/>
        <v>22.692026264999999</v>
      </c>
      <c r="I24" s="29">
        <f t="shared" si="2"/>
        <v>11915.345093</v>
      </c>
      <c r="J24" s="40">
        <f>F24*H24</f>
        <v>14309.1379221837</v>
      </c>
    </row>
    <row r="25" spans="1:13">
      <c r="A25" s="39" t="s">
        <v>315</v>
      </c>
      <c r="B25" s="221" t="s">
        <v>620</v>
      </c>
      <c r="C25" s="222"/>
      <c r="D25" s="27" t="s">
        <v>608</v>
      </c>
      <c r="E25" s="28" t="s">
        <v>19</v>
      </c>
      <c r="F25" s="29">
        <v>62.44</v>
      </c>
      <c r="G25" s="29">
        <f>'COMPOSIÇÕES - REFORMAS'!H211</f>
        <v>51.25950000000001</v>
      </c>
      <c r="H25" s="29">
        <f t="shared" si="1"/>
        <v>61.557533550000016</v>
      </c>
      <c r="I25" s="29">
        <f t="shared" si="2"/>
        <v>3200.6431800000005</v>
      </c>
      <c r="J25" s="40">
        <f t="shared" si="3"/>
        <v>3843.6523948620011</v>
      </c>
    </row>
    <row r="26" spans="1:13">
      <c r="A26" s="39" t="s">
        <v>636</v>
      </c>
      <c r="B26" s="221" t="s">
        <v>621</v>
      </c>
      <c r="C26" s="222"/>
      <c r="D26" s="27" t="s">
        <v>613</v>
      </c>
      <c r="E26" s="28" t="s">
        <v>19</v>
      </c>
      <c r="F26" s="29">
        <v>10.75</v>
      </c>
      <c r="G26" s="29">
        <f>'COMPOSIÇÕES - REFORMAS'!H221</f>
        <v>28.644400000000001</v>
      </c>
      <c r="H26" s="29">
        <f t="shared" si="1"/>
        <v>34.399059960000002</v>
      </c>
      <c r="I26" s="29">
        <f t="shared" si="2"/>
        <v>307.9273</v>
      </c>
      <c r="J26" s="40">
        <f t="shared" si="3"/>
        <v>369.78989457</v>
      </c>
    </row>
    <row r="27" spans="1:13">
      <c r="A27" s="39" t="s">
        <v>637</v>
      </c>
      <c r="B27" s="111">
        <v>85180</v>
      </c>
      <c r="C27" s="68" t="s">
        <v>29</v>
      </c>
      <c r="D27" s="27" t="s">
        <v>527</v>
      </c>
      <c r="E27" s="28" t="s">
        <v>19</v>
      </c>
      <c r="F27" s="29">
        <v>725.94</v>
      </c>
      <c r="G27" s="29">
        <v>12.56</v>
      </c>
      <c r="H27" s="29">
        <f t="shared" si="1"/>
        <v>15.083304000000002</v>
      </c>
      <c r="I27" s="29">
        <f t="shared" si="2"/>
        <v>9117.8064000000013</v>
      </c>
      <c r="J27" s="40">
        <f t="shared" si="3"/>
        <v>10949.573705760002</v>
      </c>
    </row>
    <row r="28" spans="1:13">
      <c r="A28" s="217" t="s">
        <v>420</v>
      </c>
      <c r="B28" s="218"/>
      <c r="C28" s="218"/>
      <c r="D28" s="218"/>
      <c r="E28" s="218"/>
      <c r="F28" s="218"/>
      <c r="G28" s="218"/>
      <c r="H28" s="218"/>
      <c r="I28" s="42">
        <f>SUM(I21:I27)</f>
        <v>133300.30819779998</v>
      </c>
      <c r="J28" s="42">
        <f>SUM(J21:J27)</f>
        <v>160080.34011473804</v>
      </c>
    </row>
    <row r="29" spans="1:13">
      <c r="A29" s="37" t="s">
        <v>193</v>
      </c>
      <c r="B29" s="30"/>
      <c r="C29" s="23"/>
      <c r="D29" s="24" t="s">
        <v>638</v>
      </c>
      <c r="E29" s="31" t="s">
        <v>1</v>
      </c>
      <c r="F29" s="32"/>
      <c r="G29" s="32"/>
      <c r="H29" s="32"/>
      <c r="I29" s="25"/>
      <c r="J29" s="38"/>
    </row>
    <row r="30" spans="1:13">
      <c r="A30" s="39" t="s">
        <v>316</v>
      </c>
      <c r="B30" s="206">
        <v>93358</v>
      </c>
      <c r="C30" s="204" t="s">
        <v>29</v>
      </c>
      <c r="D30" s="27" t="s">
        <v>387</v>
      </c>
      <c r="E30" s="28" t="s">
        <v>18</v>
      </c>
      <c r="F30" s="29">
        <v>4.8</v>
      </c>
      <c r="G30" s="29">
        <v>55.5</v>
      </c>
      <c r="H30" s="29">
        <f>G30*(1+$I$5)</f>
        <v>66.649950000000004</v>
      </c>
      <c r="I30" s="29">
        <f t="shared" ref="I30:I37" si="5">F30*G30</f>
        <v>266.39999999999998</v>
      </c>
      <c r="J30" s="40">
        <f t="shared" ref="J30:J37" si="6">F30*H30</f>
        <v>319.91976</v>
      </c>
    </row>
    <row r="31" spans="1:13">
      <c r="A31" s="39" t="s">
        <v>317</v>
      </c>
      <c r="B31" s="203">
        <v>83534</v>
      </c>
      <c r="C31" s="204" t="s">
        <v>29</v>
      </c>
      <c r="D31" s="27" t="s">
        <v>242</v>
      </c>
      <c r="E31" s="28" t="s">
        <v>18</v>
      </c>
      <c r="F31" s="29">
        <v>4.8</v>
      </c>
      <c r="G31" s="29">
        <v>484.66</v>
      </c>
      <c r="H31" s="29">
        <f t="shared" ref="H31:H37" si="7">G31*(1+$I$5)</f>
        <v>582.0281940000001</v>
      </c>
      <c r="I31" s="29">
        <f t="shared" si="5"/>
        <v>2326.3679999999999</v>
      </c>
      <c r="J31" s="40">
        <f t="shared" si="6"/>
        <v>2793.7353312000005</v>
      </c>
    </row>
    <row r="32" spans="1:13" ht="24">
      <c r="A32" s="39" t="s">
        <v>318</v>
      </c>
      <c r="B32" s="203">
        <v>87510</v>
      </c>
      <c r="C32" s="204" t="s">
        <v>29</v>
      </c>
      <c r="D32" s="27" t="s">
        <v>389</v>
      </c>
      <c r="E32" s="28" t="s">
        <v>19</v>
      </c>
      <c r="F32" s="29">
        <v>25</v>
      </c>
      <c r="G32" s="29">
        <v>84.14</v>
      </c>
      <c r="H32" s="29">
        <f t="shared" si="7"/>
        <v>101.04372600000001</v>
      </c>
      <c r="I32" s="29">
        <f t="shared" si="5"/>
        <v>2103.5</v>
      </c>
      <c r="J32" s="40">
        <f t="shared" si="6"/>
        <v>2526.0931500000002</v>
      </c>
      <c r="L32" s="3">
        <f>22+13+16+11+35.3+39+61+255.32</f>
        <v>452.62</v>
      </c>
    </row>
    <row r="33" spans="1:10">
      <c r="A33" s="39" t="s">
        <v>319</v>
      </c>
      <c r="B33" s="203">
        <v>95956</v>
      </c>
      <c r="C33" s="204" t="s">
        <v>29</v>
      </c>
      <c r="D33" s="27" t="s">
        <v>479</v>
      </c>
      <c r="E33" s="28" t="s">
        <v>18</v>
      </c>
      <c r="F33" s="29">
        <v>1</v>
      </c>
      <c r="G33" s="29">
        <v>1574.42</v>
      </c>
      <c r="H33" s="29">
        <f>G33*(1+$I$5)</f>
        <v>1890.7209780000003</v>
      </c>
      <c r="I33" s="29">
        <f t="shared" si="5"/>
        <v>1574.42</v>
      </c>
      <c r="J33" s="40">
        <f t="shared" si="6"/>
        <v>1890.7209780000003</v>
      </c>
    </row>
    <row r="34" spans="1:10" ht="50.25" customHeight="1">
      <c r="A34" s="39" t="s">
        <v>320</v>
      </c>
      <c r="B34" s="203">
        <v>87893</v>
      </c>
      <c r="C34" s="204" t="s">
        <v>29</v>
      </c>
      <c r="D34" s="27" t="s">
        <v>395</v>
      </c>
      <c r="E34" s="28" t="s">
        <v>19</v>
      </c>
      <c r="F34" s="29">
        <v>40</v>
      </c>
      <c r="G34" s="29">
        <v>4.79</v>
      </c>
      <c r="H34" s="29">
        <f t="shared" si="7"/>
        <v>5.7523110000000006</v>
      </c>
      <c r="I34" s="29">
        <f t="shared" si="5"/>
        <v>191.6</v>
      </c>
      <c r="J34" s="40">
        <f t="shared" si="6"/>
        <v>230.09244000000001</v>
      </c>
    </row>
    <row r="35" spans="1:10" ht="36">
      <c r="A35" s="39" t="s">
        <v>321</v>
      </c>
      <c r="B35" s="203">
        <v>87777</v>
      </c>
      <c r="C35" s="204" t="s">
        <v>29</v>
      </c>
      <c r="D35" s="27" t="s">
        <v>396</v>
      </c>
      <c r="E35" s="28" t="s">
        <v>19</v>
      </c>
      <c r="F35" s="29">
        <v>40</v>
      </c>
      <c r="G35" s="29">
        <v>42.9</v>
      </c>
      <c r="H35" s="29">
        <f t="shared" si="7"/>
        <v>51.518610000000002</v>
      </c>
      <c r="I35" s="29">
        <f t="shared" si="5"/>
        <v>1716</v>
      </c>
      <c r="J35" s="40">
        <f t="shared" si="6"/>
        <v>2060.7444</v>
      </c>
    </row>
    <row r="36" spans="1:10" ht="24">
      <c r="A36" s="39" t="s">
        <v>322</v>
      </c>
      <c r="B36" s="203">
        <v>88431</v>
      </c>
      <c r="C36" s="204" t="s">
        <v>29</v>
      </c>
      <c r="D36" s="27" t="s">
        <v>397</v>
      </c>
      <c r="E36" s="28" t="s">
        <v>19</v>
      </c>
      <c r="F36" s="29">
        <v>40</v>
      </c>
      <c r="G36" s="29">
        <v>17.2</v>
      </c>
      <c r="H36" s="29">
        <f t="shared" si="7"/>
        <v>20.655480000000001</v>
      </c>
      <c r="I36" s="29">
        <f t="shared" si="5"/>
        <v>688</v>
      </c>
      <c r="J36" s="40">
        <f t="shared" si="6"/>
        <v>826.2192</v>
      </c>
    </row>
    <row r="37" spans="1:10">
      <c r="A37" s="39" t="s">
        <v>323</v>
      </c>
      <c r="B37" s="219" t="s">
        <v>356</v>
      </c>
      <c r="C37" s="220"/>
      <c r="D37" s="27" t="s">
        <v>498</v>
      </c>
      <c r="E37" s="28" t="s">
        <v>62</v>
      </c>
      <c r="F37" s="29">
        <v>7</v>
      </c>
      <c r="G37" s="29">
        <f>'COMPOSIÇÕES - REFORMAS'!H47</f>
        <v>143.00770000000003</v>
      </c>
      <c r="H37" s="29">
        <f t="shared" si="7"/>
        <v>171.73794693000005</v>
      </c>
      <c r="I37" s="29">
        <f t="shared" si="5"/>
        <v>1001.0539000000002</v>
      </c>
      <c r="J37" s="40">
        <f t="shared" si="6"/>
        <v>1202.1656285100003</v>
      </c>
    </row>
    <row r="38" spans="1:10">
      <c r="A38" s="217" t="s">
        <v>421</v>
      </c>
      <c r="B38" s="218"/>
      <c r="C38" s="218"/>
      <c r="D38" s="218"/>
      <c r="E38" s="218"/>
      <c r="F38" s="218"/>
      <c r="G38" s="218"/>
      <c r="H38" s="218"/>
      <c r="I38" s="42">
        <f>SUM(I30:I37)</f>
        <v>9867.3419000000013</v>
      </c>
      <c r="J38" s="42">
        <f>SUM(J30:J37)</f>
        <v>11849.690887710001</v>
      </c>
    </row>
    <row r="39" spans="1:10">
      <c r="A39" s="37" t="s">
        <v>422</v>
      </c>
      <c r="B39" s="223"/>
      <c r="C39" s="224"/>
      <c r="D39" s="24" t="s">
        <v>25</v>
      </c>
      <c r="E39" s="31"/>
      <c r="F39" s="32"/>
      <c r="G39" s="32"/>
      <c r="H39" s="32"/>
      <c r="I39" s="25"/>
      <c r="J39" s="38"/>
    </row>
    <row r="40" spans="1:10">
      <c r="A40" s="39" t="s">
        <v>423</v>
      </c>
      <c r="B40" s="219" t="s">
        <v>357</v>
      </c>
      <c r="C40" s="220"/>
      <c r="D40" s="137" t="s">
        <v>358</v>
      </c>
      <c r="E40" s="28" t="s">
        <v>62</v>
      </c>
      <c r="F40" s="29">
        <v>1</v>
      </c>
      <c r="G40" s="29">
        <f>'COMPOSIÇÕES - REFORMAS'!H56</f>
        <v>2064.194</v>
      </c>
      <c r="H40" s="29">
        <f t="shared" ref="H40:H45" si="8">G40*(1+$I$5)</f>
        <v>2478.8905746</v>
      </c>
      <c r="I40" s="29">
        <f t="shared" ref="I40:I48" si="9">F40*G40</f>
        <v>2064.194</v>
      </c>
      <c r="J40" s="40">
        <f t="shared" ref="J40:J48" si="10">F40*H40</f>
        <v>2478.8905746</v>
      </c>
    </row>
    <row r="41" spans="1:10">
      <c r="A41" s="39" t="s">
        <v>424</v>
      </c>
      <c r="B41" s="219" t="s">
        <v>402</v>
      </c>
      <c r="C41" s="220"/>
      <c r="D41" s="137" t="s">
        <v>404</v>
      </c>
      <c r="E41" s="28" t="s">
        <v>62</v>
      </c>
      <c r="F41" s="29">
        <v>1</v>
      </c>
      <c r="G41" s="29">
        <f>'COMPOSIÇÕES - REFORMAS'!H65</f>
        <v>2219.308</v>
      </c>
      <c r="H41" s="29">
        <f t="shared" ref="H41" si="11">G41*(1+$I$5)</f>
        <v>2665.1669772</v>
      </c>
      <c r="I41" s="29">
        <f t="shared" si="9"/>
        <v>2219.308</v>
      </c>
      <c r="J41" s="40">
        <f t="shared" si="10"/>
        <v>2665.1669772</v>
      </c>
    </row>
    <row r="42" spans="1:10">
      <c r="A42" s="39" t="s">
        <v>425</v>
      </c>
      <c r="B42" s="219" t="s">
        <v>403</v>
      </c>
      <c r="C42" s="220"/>
      <c r="D42" s="137" t="s">
        <v>359</v>
      </c>
      <c r="E42" s="28" t="s">
        <v>62</v>
      </c>
      <c r="F42" s="29">
        <v>1</v>
      </c>
      <c r="G42" s="29">
        <f>'COMPOSIÇÕES - REFORMAS'!H74</f>
        <v>1704.194</v>
      </c>
      <c r="H42" s="29">
        <f t="shared" si="8"/>
        <v>2046.5665746000002</v>
      </c>
      <c r="I42" s="29">
        <f t="shared" si="9"/>
        <v>1704.194</v>
      </c>
      <c r="J42" s="40">
        <f t="shared" si="10"/>
        <v>2046.5665746000002</v>
      </c>
    </row>
    <row r="43" spans="1:10">
      <c r="A43" s="39" t="s">
        <v>426</v>
      </c>
      <c r="B43" s="219" t="s">
        <v>493</v>
      </c>
      <c r="C43" s="220"/>
      <c r="D43" s="137" t="s">
        <v>360</v>
      </c>
      <c r="E43" s="28" t="s">
        <v>62</v>
      </c>
      <c r="F43" s="29">
        <v>1</v>
      </c>
      <c r="G43" s="29">
        <f>'COMPOSIÇÕES - REFORMAS'!H83</f>
        <v>2334.194</v>
      </c>
      <c r="H43" s="29">
        <f t="shared" si="8"/>
        <v>2803.1335746</v>
      </c>
      <c r="I43" s="29">
        <f t="shared" si="9"/>
        <v>2334.194</v>
      </c>
      <c r="J43" s="40">
        <f t="shared" si="10"/>
        <v>2803.1335746</v>
      </c>
    </row>
    <row r="44" spans="1:10">
      <c r="A44" s="39" t="s">
        <v>427</v>
      </c>
      <c r="B44" s="219" t="s">
        <v>494</v>
      </c>
      <c r="C44" s="220"/>
      <c r="D44" s="137" t="s">
        <v>361</v>
      </c>
      <c r="E44" s="28" t="s">
        <v>62</v>
      </c>
      <c r="F44" s="29">
        <v>3</v>
      </c>
      <c r="G44" s="29">
        <f>'COMPOSIÇÕES - REFORMAS'!H92</f>
        <v>1934.194</v>
      </c>
      <c r="H44" s="29">
        <f t="shared" si="8"/>
        <v>2322.7735746000003</v>
      </c>
      <c r="I44" s="29">
        <f t="shared" si="9"/>
        <v>5802.5820000000003</v>
      </c>
      <c r="J44" s="40">
        <f t="shared" si="10"/>
        <v>6968.3207238000014</v>
      </c>
    </row>
    <row r="45" spans="1:10">
      <c r="A45" s="39" t="s">
        <v>428</v>
      </c>
      <c r="B45" s="219" t="s">
        <v>495</v>
      </c>
      <c r="C45" s="220"/>
      <c r="D45" s="137" t="s">
        <v>362</v>
      </c>
      <c r="E45" s="28" t="s">
        <v>62</v>
      </c>
      <c r="F45" s="29">
        <v>1</v>
      </c>
      <c r="G45" s="29">
        <f>'COMPOSIÇÕES - REFORMAS'!H101</f>
        <v>5283.1939999999995</v>
      </c>
      <c r="H45" s="29">
        <f t="shared" si="8"/>
        <v>6344.5876745999994</v>
      </c>
      <c r="I45" s="29">
        <f t="shared" si="9"/>
        <v>5283.1939999999995</v>
      </c>
      <c r="J45" s="40">
        <f t="shared" si="10"/>
        <v>6344.5876745999994</v>
      </c>
    </row>
    <row r="46" spans="1:10">
      <c r="A46" s="39" t="s">
        <v>429</v>
      </c>
      <c r="B46" s="219" t="s">
        <v>496</v>
      </c>
      <c r="C46" s="220"/>
      <c r="D46" s="137" t="s">
        <v>408</v>
      </c>
      <c r="E46" s="28" t="s">
        <v>19</v>
      </c>
      <c r="F46" s="29">
        <v>2.25</v>
      </c>
      <c r="G46" s="29">
        <f>'COMPOSIÇÕES - REFORMAS'!H110</f>
        <v>5.0476999999999999</v>
      </c>
      <c r="H46" s="29">
        <f t="shared" ref="H46" si="12">G46*(1+$I$5)</f>
        <v>6.0617829300000006</v>
      </c>
      <c r="I46" s="29">
        <f t="shared" si="9"/>
        <v>11.357324999999999</v>
      </c>
      <c r="J46" s="40">
        <f t="shared" si="10"/>
        <v>13.639011592500001</v>
      </c>
    </row>
    <row r="47" spans="1:10">
      <c r="A47" s="39" t="s">
        <v>430</v>
      </c>
      <c r="B47" s="219" t="s">
        <v>557</v>
      </c>
      <c r="C47" s="220"/>
      <c r="D47" s="27" t="s">
        <v>363</v>
      </c>
      <c r="E47" s="28" t="s">
        <v>19</v>
      </c>
      <c r="F47" s="29">
        <f>F18</f>
        <v>3094.37</v>
      </c>
      <c r="G47" s="29">
        <f>'COMPOSIÇÕES - REFORMAS'!H159</f>
        <v>0.81355</v>
      </c>
      <c r="H47" s="29">
        <f>G47*(1+$I$5)</f>
        <v>0.97699219500000001</v>
      </c>
      <c r="I47" s="29">
        <f t="shared" si="9"/>
        <v>2517.4247135000001</v>
      </c>
      <c r="J47" s="40">
        <f t="shared" si="10"/>
        <v>3023.17533844215</v>
      </c>
    </row>
    <row r="48" spans="1:10">
      <c r="A48" s="39" t="s">
        <v>633</v>
      </c>
      <c r="B48" s="219" t="s">
        <v>627</v>
      </c>
      <c r="C48" s="220"/>
      <c r="D48" s="137" t="s">
        <v>632</v>
      </c>
      <c r="E48" s="194" t="s">
        <v>62</v>
      </c>
      <c r="F48" s="195">
        <v>1</v>
      </c>
      <c r="G48" s="195">
        <f>'COMPOSIÇÕES - REFORMAS'!H234</f>
        <v>7844.4770000000017</v>
      </c>
      <c r="H48" s="29">
        <f>G48*(1+$I$5)</f>
        <v>9420.4324293000027</v>
      </c>
      <c r="I48" s="29">
        <f t="shared" si="9"/>
        <v>7844.4770000000017</v>
      </c>
      <c r="J48" s="40">
        <f t="shared" si="10"/>
        <v>9420.4324293000027</v>
      </c>
    </row>
    <row r="49" spans="1:10" ht="13.5" thickBot="1">
      <c r="A49" s="273" t="s">
        <v>431</v>
      </c>
      <c r="B49" s="274"/>
      <c r="C49" s="274"/>
      <c r="D49" s="274"/>
      <c r="E49" s="274"/>
      <c r="F49" s="274"/>
      <c r="G49" s="274"/>
      <c r="H49" s="274"/>
      <c r="I49" s="43">
        <f>SUM(I40:I48)</f>
        <v>29780.925038500001</v>
      </c>
      <c r="J49" s="43">
        <f>SUM(J40:J48)</f>
        <v>35763.912878734656</v>
      </c>
    </row>
    <row r="50" spans="1:10" ht="6.75" customHeight="1" thickBot="1">
      <c r="A50" s="18"/>
      <c r="B50" s="1"/>
      <c r="C50" s="1"/>
      <c r="D50" s="1"/>
      <c r="E50" s="19"/>
      <c r="F50" s="20"/>
      <c r="G50" s="21"/>
      <c r="H50" s="21"/>
      <c r="I50" s="21"/>
      <c r="J50" s="22"/>
    </row>
    <row r="51" spans="1:10" ht="16.5" thickBot="1">
      <c r="A51" s="268" t="s">
        <v>335</v>
      </c>
      <c r="B51" s="269"/>
      <c r="C51" s="269"/>
      <c r="D51" s="269"/>
      <c r="E51" s="269"/>
      <c r="F51" s="269"/>
      <c r="G51" s="269"/>
      <c r="H51" s="270"/>
      <c r="I51" s="33">
        <f>I49+I38+I28+I19+I15</f>
        <v>180002.15777470003</v>
      </c>
      <c r="J51" s="33">
        <f>J49+J38+J28+J19+J15</f>
        <v>216164.59127163724</v>
      </c>
    </row>
    <row r="52" spans="1:10" ht="6.75" customHeight="1">
      <c r="A52" s="18"/>
      <c r="B52" s="1"/>
      <c r="C52" s="1"/>
      <c r="D52" s="1"/>
      <c r="E52" s="19"/>
      <c r="F52" s="20"/>
      <c r="G52" s="21"/>
      <c r="H52" s="21"/>
      <c r="I52" s="21"/>
      <c r="J52" s="22"/>
    </row>
    <row r="53" spans="1:10" ht="18">
      <c r="A53" s="136" t="s">
        <v>216</v>
      </c>
      <c r="B53" s="247" t="s">
        <v>306</v>
      </c>
      <c r="C53" s="248"/>
      <c r="D53" s="248"/>
      <c r="E53" s="248"/>
      <c r="F53" s="248"/>
      <c r="G53" s="248"/>
      <c r="H53" s="248"/>
      <c r="I53" s="248"/>
      <c r="J53" s="249"/>
    </row>
    <row r="54" spans="1:10" ht="6.75" customHeight="1">
      <c r="A54" s="18"/>
      <c r="B54" s="1"/>
      <c r="C54" s="1"/>
      <c r="D54" s="1"/>
      <c r="E54" s="19"/>
      <c r="F54" s="20"/>
      <c r="G54" s="21"/>
      <c r="H54" s="21"/>
      <c r="I54" s="21"/>
      <c r="J54" s="22"/>
    </row>
    <row r="55" spans="1:10">
      <c r="A55" s="37" t="s">
        <v>35</v>
      </c>
      <c r="B55" s="44"/>
      <c r="C55" s="45"/>
      <c r="D55" s="24" t="s">
        <v>0</v>
      </c>
      <c r="E55" s="46" t="s">
        <v>1</v>
      </c>
      <c r="F55" s="25"/>
      <c r="G55" s="47"/>
      <c r="H55" s="47"/>
      <c r="I55" s="25"/>
      <c r="J55" s="38"/>
    </row>
    <row r="56" spans="1:10">
      <c r="A56" s="73" t="s">
        <v>368</v>
      </c>
      <c r="B56" s="189">
        <v>99059</v>
      </c>
      <c r="C56" s="207" t="s">
        <v>29</v>
      </c>
      <c r="D56" s="188" t="s">
        <v>307</v>
      </c>
      <c r="E56" s="189" t="s">
        <v>19</v>
      </c>
      <c r="F56" s="190">
        <v>10.89</v>
      </c>
      <c r="G56" s="190">
        <v>36.840000000000003</v>
      </c>
      <c r="H56" s="190">
        <f t="shared" ref="H56" si="13">G56*(1+$I$5)</f>
        <v>44.241156000000004</v>
      </c>
      <c r="I56" s="190">
        <f>F56*G56</f>
        <v>401.18760000000003</v>
      </c>
      <c r="J56" s="190">
        <f>F56*H56</f>
        <v>481.78618884000008</v>
      </c>
    </row>
    <row r="57" spans="1:10">
      <c r="A57" s="217" t="s">
        <v>432</v>
      </c>
      <c r="B57" s="218"/>
      <c r="C57" s="218"/>
      <c r="D57" s="218"/>
      <c r="E57" s="218"/>
      <c r="F57" s="218"/>
      <c r="G57" s="218"/>
      <c r="H57" s="218"/>
      <c r="I57" s="42">
        <f>SUM(I56:I56)</f>
        <v>401.18760000000003</v>
      </c>
      <c r="J57" s="42">
        <f>SUM(J56:J56)</f>
        <v>481.78618884000008</v>
      </c>
    </row>
    <row r="58" spans="1:10">
      <c r="A58" s="37" t="s">
        <v>36</v>
      </c>
      <c r="B58" s="30"/>
      <c r="C58" s="23"/>
      <c r="D58" s="24" t="s">
        <v>17</v>
      </c>
      <c r="E58" s="31" t="s">
        <v>1</v>
      </c>
      <c r="F58" s="32"/>
      <c r="G58" s="32"/>
      <c r="H58" s="32"/>
      <c r="I58" s="25"/>
      <c r="J58" s="38"/>
    </row>
    <row r="59" spans="1:10" ht="24">
      <c r="A59" s="39" t="s">
        <v>325</v>
      </c>
      <c r="B59" s="205">
        <v>96526</v>
      </c>
      <c r="C59" s="204" t="s">
        <v>29</v>
      </c>
      <c r="D59" s="27" t="s">
        <v>480</v>
      </c>
      <c r="E59" s="28" t="s">
        <v>18</v>
      </c>
      <c r="F59" s="29">
        <v>3.1</v>
      </c>
      <c r="G59" s="29">
        <v>201.87</v>
      </c>
      <c r="H59" s="29">
        <f>G59*(1+$I$5)</f>
        <v>242.42568300000002</v>
      </c>
      <c r="I59" s="29">
        <f t="shared" ref="I59:I66" si="14">F59*G59</f>
        <v>625.79700000000003</v>
      </c>
      <c r="J59" s="40">
        <f t="shared" ref="J59:J66" si="15">F59*H59</f>
        <v>751.51961730000005</v>
      </c>
    </row>
    <row r="60" spans="1:10" ht="24">
      <c r="A60" s="39" t="s">
        <v>326</v>
      </c>
      <c r="B60" s="84">
        <v>94963</v>
      </c>
      <c r="C60" s="68" t="s">
        <v>29</v>
      </c>
      <c r="D60" s="27" t="s">
        <v>336</v>
      </c>
      <c r="E60" s="28" t="s">
        <v>18</v>
      </c>
      <c r="F60" s="29">
        <v>0.63</v>
      </c>
      <c r="G60" s="29">
        <v>286.32</v>
      </c>
      <c r="H60" s="29">
        <f>G60*(1+$I$5)</f>
        <v>343.84168800000003</v>
      </c>
      <c r="I60" s="29">
        <f t="shared" si="14"/>
        <v>180.38159999999999</v>
      </c>
      <c r="J60" s="40">
        <f t="shared" si="15"/>
        <v>216.62026344000003</v>
      </c>
    </row>
    <row r="61" spans="1:10">
      <c r="A61" s="39" t="s">
        <v>327</v>
      </c>
      <c r="B61" s="26">
        <v>94305</v>
      </c>
      <c r="C61" s="68" t="s">
        <v>29</v>
      </c>
      <c r="D61" s="27" t="s">
        <v>337</v>
      </c>
      <c r="E61" s="28" t="s">
        <v>18</v>
      </c>
      <c r="F61" s="29">
        <v>1.0449999999999999</v>
      </c>
      <c r="G61" s="29">
        <v>23.24</v>
      </c>
      <c r="H61" s="29">
        <f>G61*(1+$I$5)</f>
        <v>27.908916000000001</v>
      </c>
      <c r="I61" s="29">
        <f t="shared" si="14"/>
        <v>24.285799999999998</v>
      </c>
      <c r="J61" s="40">
        <f t="shared" si="15"/>
        <v>29.16481722</v>
      </c>
    </row>
    <row r="62" spans="1:10" ht="24">
      <c r="A62" s="39" t="s">
        <v>328</v>
      </c>
      <c r="B62" s="26">
        <v>95474</v>
      </c>
      <c r="C62" s="68" t="s">
        <v>29</v>
      </c>
      <c r="D62" s="27" t="s">
        <v>308</v>
      </c>
      <c r="E62" s="28" t="s">
        <v>18</v>
      </c>
      <c r="F62" s="29">
        <v>1.86</v>
      </c>
      <c r="G62" s="29">
        <v>300.79000000000002</v>
      </c>
      <c r="H62" s="29">
        <f>G62*(1+$I$5)</f>
        <v>361.21871100000004</v>
      </c>
      <c r="I62" s="29">
        <f t="shared" si="14"/>
        <v>559.46940000000006</v>
      </c>
      <c r="J62" s="40">
        <f t="shared" si="15"/>
        <v>671.86680246000014</v>
      </c>
    </row>
    <row r="63" spans="1:10" ht="24">
      <c r="A63" s="39" t="s">
        <v>329</v>
      </c>
      <c r="B63" s="203">
        <v>87520</v>
      </c>
      <c r="C63" s="204" t="s">
        <v>29</v>
      </c>
      <c r="D63" s="27" t="s">
        <v>220</v>
      </c>
      <c r="E63" s="28" t="s">
        <v>19</v>
      </c>
      <c r="F63" s="29">
        <v>2.48</v>
      </c>
      <c r="G63" s="29">
        <v>56.6</v>
      </c>
      <c r="H63" s="29">
        <f t="shared" ref="H63:H64" si="16">G63*(1+$I$5)</f>
        <v>67.970940000000013</v>
      </c>
      <c r="I63" s="29">
        <f t="shared" si="14"/>
        <v>140.36799999999999</v>
      </c>
      <c r="J63" s="40">
        <f t="shared" si="15"/>
        <v>168.56793120000003</v>
      </c>
    </row>
    <row r="64" spans="1:10">
      <c r="A64" s="39" t="s">
        <v>330</v>
      </c>
      <c r="B64" s="203">
        <v>93382</v>
      </c>
      <c r="C64" s="204" t="s">
        <v>29</v>
      </c>
      <c r="D64" s="27" t="s">
        <v>338</v>
      </c>
      <c r="E64" s="28" t="s">
        <v>18</v>
      </c>
      <c r="F64" s="29">
        <v>0.79</v>
      </c>
      <c r="G64" s="29">
        <v>20.02</v>
      </c>
      <c r="H64" s="29">
        <f t="shared" si="16"/>
        <v>24.042018000000002</v>
      </c>
      <c r="I64" s="29">
        <f t="shared" si="14"/>
        <v>15.815800000000001</v>
      </c>
      <c r="J64" s="40">
        <f t="shared" si="15"/>
        <v>18.993194220000003</v>
      </c>
    </row>
    <row r="65" spans="1:10" ht="24">
      <c r="A65" s="39" t="s">
        <v>331</v>
      </c>
      <c r="B65" s="26">
        <v>83534</v>
      </c>
      <c r="C65" s="68" t="s">
        <v>29</v>
      </c>
      <c r="D65" s="27" t="s">
        <v>157</v>
      </c>
      <c r="E65" s="28" t="s">
        <v>18</v>
      </c>
      <c r="F65" s="29">
        <v>0.54</v>
      </c>
      <c r="G65" s="29">
        <v>484.66</v>
      </c>
      <c r="H65" s="29">
        <f>G65*(1+$I$5)</f>
        <v>582.0281940000001</v>
      </c>
      <c r="I65" s="29">
        <f t="shared" si="14"/>
        <v>261.71640000000002</v>
      </c>
      <c r="J65" s="40">
        <f t="shared" si="15"/>
        <v>314.29522476000005</v>
      </c>
    </row>
    <row r="66" spans="1:10" ht="24">
      <c r="A66" s="39" t="s">
        <v>332</v>
      </c>
      <c r="B66" s="203">
        <v>95955</v>
      </c>
      <c r="C66" s="204" t="s">
        <v>29</v>
      </c>
      <c r="D66" s="27" t="s">
        <v>481</v>
      </c>
      <c r="E66" s="28" t="s">
        <v>18</v>
      </c>
      <c r="F66" s="29">
        <v>0.43</v>
      </c>
      <c r="G66" s="29">
        <v>2060.94</v>
      </c>
      <c r="H66" s="29">
        <f t="shared" ref="H66" si="17">G66*(1+$I$5)</f>
        <v>2474.9828460000003</v>
      </c>
      <c r="I66" s="29">
        <f t="shared" si="14"/>
        <v>886.20420000000001</v>
      </c>
      <c r="J66" s="40">
        <f t="shared" si="15"/>
        <v>1064.24262378</v>
      </c>
    </row>
    <row r="67" spans="1:10">
      <c r="A67" s="217" t="s">
        <v>433</v>
      </c>
      <c r="B67" s="218"/>
      <c r="C67" s="218"/>
      <c r="D67" s="218"/>
      <c r="E67" s="218"/>
      <c r="F67" s="218"/>
      <c r="G67" s="218"/>
      <c r="H67" s="218"/>
      <c r="I67" s="42">
        <f>SUM(I59:I66)</f>
        <v>2694.0382</v>
      </c>
      <c r="J67" s="42">
        <f>SUM(J59:J66)</f>
        <v>3235.2704743800005</v>
      </c>
    </row>
    <row r="68" spans="1:10">
      <c r="A68" s="37" t="s">
        <v>113</v>
      </c>
      <c r="B68" s="30"/>
      <c r="C68" s="23"/>
      <c r="D68" s="24" t="s">
        <v>57</v>
      </c>
      <c r="E68" s="31" t="s">
        <v>2</v>
      </c>
      <c r="F68" s="32"/>
      <c r="G68" s="32"/>
      <c r="H68" s="32"/>
      <c r="I68" s="25"/>
      <c r="J68" s="38"/>
    </row>
    <row r="69" spans="1:10" ht="24">
      <c r="A69" s="39" t="s">
        <v>369</v>
      </c>
      <c r="B69" s="203">
        <v>95956</v>
      </c>
      <c r="C69" s="204" t="s">
        <v>29</v>
      </c>
      <c r="D69" s="27" t="s">
        <v>481</v>
      </c>
      <c r="E69" s="28" t="s">
        <v>18</v>
      </c>
      <c r="F69" s="29">
        <v>0.42</v>
      </c>
      <c r="G69" s="29">
        <v>1574.42</v>
      </c>
      <c r="H69" s="29">
        <f t="shared" ref="H69" si="18">G69*(1+$I$5)</f>
        <v>1890.7209780000003</v>
      </c>
      <c r="I69" s="29">
        <f>F69*G69</f>
        <v>661.25639999999999</v>
      </c>
      <c r="J69" s="40">
        <f>F69*H69</f>
        <v>794.10281076000012</v>
      </c>
    </row>
    <row r="70" spans="1:10">
      <c r="A70" s="217" t="s">
        <v>434</v>
      </c>
      <c r="B70" s="218"/>
      <c r="C70" s="218"/>
      <c r="D70" s="218"/>
      <c r="E70" s="218"/>
      <c r="F70" s="218"/>
      <c r="G70" s="218"/>
      <c r="H70" s="218"/>
      <c r="I70" s="42">
        <f>SUM(I69:I69)</f>
        <v>661.25639999999999</v>
      </c>
      <c r="J70" s="42">
        <f>SUM(J69:J69)</f>
        <v>794.10281076000012</v>
      </c>
    </row>
    <row r="71" spans="1:10">
      <c r="A71" s="37" t="s">
        <v>114</v>
      </c>
      <c r="B71" s="30"/>
      <c r="C71" s="23"/>
      <c r="D71" s="24" t="s">
        <v>64</v>
      </c>
      <c r="E71" s="31"/>
      <c r="F71" s="32"/>
      <c r="G71" s="32"/>
      <c r="H71" s="32"/>
      <c r="I71" s="25"/>
      <c r="J71" s="38"/>
    </row>
    <row r="72" spans="1:10" ht="24">
      <c r="A72" s="39" t="s">
        <v>333</v>
      </c>
      <c r="B72" s="203">
        <v>87520</v>
      </c>
      <c r="C72" s="204" t="s">
        <v>29</v>
      </c>
      <c r="D72" s="27" t="s">
        <v>220</v>
      </c>
      <c r="E72" s="28" t="s">
        <v>19</v>
      </c>
      <c r="F72" s="29">
        <v>29.89</v>
      </c>
      <c r="G72" s="29">
        <v>56.6</v>
      </c>
      <c r="H72" s="29">
        <f t="shared" ref="H72:H73" si="19">G72*(1+$I$5)</f>
        <v>67.970940000000013</v>
      </c>
      <c r="I72" s="29">
        <f>F72*G72</f>
        <v>1691.7740000000001</v>
      </c>
      <c r="J72" s="40">
        <f>F72*H72</f>
        <v>2031.6513966000005</v>
      </c>
    </row>
    <row r="73" spans="1:10">
      <c r="A73" s="39" t="s">
        <v>334</v>
      </c>
      <c r="B73" s="203">
        <v>93184</v>
      </c>
      <c r="C73" s="204" t="s">
        <v>29</v>
      </c>
      <c r="D73" s="27" t="s">
        <v>339</v>
      </c>
      <c r="E73" s="28" t="s">
        <v>19</v>
      </c>
      <c r="F73" s="29">
        <v>8.1</v>
      </c>
      <c r="G73" s="29">
        <v>19.809999999999999</v>
      </c>
      <c r="H73" s="29">
        <f t="shared" si="19"/>
        <v>23.789829000000001</v>
      </c>
      <c r="I73" s="29">
        <f>F73*G73</f>
        <v>160.46099999999998</v>
      </c>
      <c r="J73" s="40">
        <f>F73*H73</f>
        <v>192.69761489999999</v>
      </c>
    </row>
    <row r="74" spans="1:10">
      <c r="A74" s="217" t="s">
        <v>435</v>
      </c>
      <c r="B74" s="218"/>
      <c r="C74" s="218"/>
      <c r="D74" s="218"/>
      <c r="E74" s="218"/>
      <c r="F74" s="218"/>
      <c r="G74" s="218"/>
      <c r="H74" s="218"/>
      <c r="I74" s="42">
        <f>SUM(I72:I73)</f>
        <v>1852.2350000000001</v>
      </c>
      <c r="J74" s="42">
        <f>SUM(J72:J73)</f>
        <v>2224.3490115000004</v>
      </c>
    </row>
    <row r="75" spans="1:10">
      <c r="A75" s="37" t="s">
        <v>115</v>
      </c>
      <c r="B75" s="30"/>
      <c r="C75" s="23"/>
      <c r="D75" s="24" t="s">
        <v>7</v>
      </c>
      <c r="E75" s="31"/>
      <c r="F75" s="32"/>
      <c r="G75" s="32"/>
      <c r="H75" s="32"/>
      <c r="I75" s="25"/>
      <c r="J75" s="38"/>
    </row>
    <row r="76" spans="1:10" ht="24">
      <c r="A76" s="39" t="s">
        <v>405</v>
      </c>
      <c r="B76" s="219" t="s">
        <v>497</v>
      </c>
      <c r="C76" s="220"/>
      <c r="D76" s="27" t="s">
        <v>340</v>
      </c>
      <c r="E76" s="28" t="s">
        <v>19</v>
      </c>
      <c r="F76" s="29">
        <v>18.489999999999998</v>
      </c>
      <c r="G76" s="29">
        <f>'COMPOSIÇÕES - REFORMAS'!H120</f>
        <v>53.497720000000001</v>
      </c>
      <c r="H76" s="29">
        <f>G76*(1+$I$5)</f>
        <v>64.245411948000012</v>
      </c>
      <c r="I76" s="29">
        <f>F76*G76</f>
        <v>989.1728427999999</v>
      </c>
      <c r="J76" s="40">
        <f>F76*H76</f>
        <v>1187.8976669185201</v>
      </c>
    </row>
    <row r="77" spans="1:10">
      <c r="A77" s="39" t="s">
        <v>406</v>
      </c>
      <c r="B77" s="219" t="s">
        <v>507</v>
      </c>
      <c r="C77" s="220"/>
      <c r="D77" s="27" t="s">
        <v>510</v>
      </c>
      <c r="E77" s="28" t="s">
        <v>19</v>
      </c>
      <c r="F77" s="29">
        <v>18.489999999999998</v>
      </c>
      <c r="G77" s="29">
        <f>'COMPOSIÇÕES - REFORMAS'!H130</f>
        <v>12.660959999999998</v>
      </c>
      <c r="H77" s="29">
        <f>G77*(1+$I$5)</f>
        <v>15.204546863999997</v>
      </c>
      <c r="I77" s="29">
        <f>F77*G77</f>
        <v>234.10115039999994</v>
      </c>
      <c r="J77" s="40">
        <f>F77*H77</f>
        <v>281.13207151535994</v>
      </c>
    </row>
    <row r="78" spans="1:10" ht="24">
      <c r="A78" s="39" t="s">
        <v>407</v>
      </c>
      <c r="B78" s="219" t="s">
        <v>515</v>
      </c>
      <c r="C78" s="220"/>
      <c r="D78" s="27" t="s">
        <v>516</v>
      </c>
      <c r="E78" s="28" t="s">
        <v>19</v>
      </c>
      <c r="F78" s="29">
        <v>17.2</v>
      </c>
      <c r="G78" s="29">
        <f>'COMPOSIÇÕES - REFORMAS'!H141</f>
        <v>235.06131162790697</v>
      </c>
      <c r="H78" s="29">
        <f>G78*(1+$I$5)</f>
        <v>282.28512913395349</v>
      </c>
      <c r="I78" s="29">
        <f>F78*G78</f>
        <v>4043.0545599999996</v>
      </c>
      <c r="J78" s="40">
        <f>F78*H78</f>
        <v>4855.3042211040001</v>
      </c>
    </row>
    <row r="79" spans="1:10">
      <c r="A79" s="217" t="s">
        <v>436</v>
      </c>
      <c r="B79" s="218"/>
      <c r="C79" s="218"/>
      <c r="D79" s="218"/>
      <c r="E79" s="218"/>
      <c r="F79" s="218"/>
      <c r="G79" s="218"/>
      <c r="H79" s="218"/>
      <c r="I79" s="42">
        <f>SUM(I76:I78)</f>
        <v>5266.3285531999991</v>
      </c>
      <c r="J79" s="42">
        <f>SUM(J76:J78)</f>
        <v>6324.3339595378802</v>
      </c>
    </row>
    <row r="80" spans="1:10">
      <c r="A80" s="37" t="s">
        <v>116</v>
      </c>
      <c r="B80" s="30"/>
      <c r="C80" s="23"/>
      <c r="D80" s="24" t="s">
        <v>15</v>
      </c>
      <c r="E80" s="31"/>
      <c r="F80" s="32"/>
      <c r="G80" s="32"/>
      <c r="H80" s="32"/>
      <c r="I80" s="25"/>
      <c r="J80" s="38"/>
    </row>
    <row r="81" spans="1:10" ht="36">
      <c r="A81" s="39" t="s">
        <v>437</v>
      </c>
      <c r="B81" s="219" t="s">
        <v>622</v>
      </c>
      <c r="C81" s="220"/>
      <c r="D81" s="27" t="s">
        <v>341</v>
      </c>
      <c r="E81" s="28" t="s">
        <v>62</v>
      </c>
      <c r="F81" s="29">
        <v>1</v>
      </c>
      <c r="G81" s="29">
        <f>'COMPOSIÇÕES - REFORMAS'!H176</f>
        <v>944.02050000000008</v>
      </c>
      <c r="H81" s="29">
        <f t="shared" ref="H81:H91" si="20">G81*(1+$I$5)</f>
        <v>1133.6742184500001</v>
      </c>
      <c r="I81" s="29">
        <f t="shared" ref="I81:I91" si="21">F81*G81</f>
        <v>944.02050000000008</v>
      </c>
      <c r="J81" s="40">
        <f t="shared" ref="J81:J91" si="22">F81*H81</f>
        <v>1133.6742184500001</v>
      </c>
    </row>
    <row r="82" spans="1:10" ht="24">
      <c r="A82" s="39" t="s">
        <v>438</v>
      </c>
      <c r="B82" s="203" t="s">
        <v>342</v>
      </c>
      <c r="C82" s="204" t="s">
        <v>29</v>
      </c>
      <c r="D82" s="27" t="s">
        <v>343</v>
      </c>
      <c r="E82" s="28" t="s">
        <v>62</v>
      </c>
      <c r="F82" s="29">
        <v>1</v>
      </c>
      <c r="G82" s="29">
        <v>13.68</v>
      </c>
      <c r="H82" s="29">
        <f t="shared" si="20"/>
        <v>16.428312000000002</v>
      </c>
      <c r="I82" s="29">
        <f t="shared" si="21"/>
        <v>13.68</v>
      </c>
      <c r="J82" s="40">
        <f t="shared" si="22"/>
        <v>16.428312000000002</v>
      </c>
    </row>
    <row r="83" spans="1:10" ht="36">
      <c r="A83" s="39" t="s">
        <v>439</v>
      </c>
      <c r="B83" s="203">
        <v>93137</v>
      </c>
      <c r="C83" s="204" t="s">
        <v>29</v>
      </c>
      <c r="D83" s="27" t="s">
        <v>482</v>
      </c>
      <c r="E83" s="28" t="s">
        <v>62</v>
      </c>
      <c r="F83" s="29">
        <v>5</v>
      </c>
      <c r="G83" s="29">
        <v>128.9</v>
      </c>
      <c r="H83" s="29">
        <f t="shared" ref="H83" si="23">G83*(1+$I$5)</f>
        <v>154.79601000000002</v>
      </c>
      <c r="I83" s="29">
        <f t="shared" si="21"/>
        <v>644.5</v>
      </c>
      <c r="J83" s="40">
        <f t="shared" si="22"/>
        <v>773.98005000000012</v>
      </c>
    </row>
    <row r="84" spans="1:10" ht="36">
      <c r="A84" s="39" t="s">
        <v>440</v>
      </c>
      <c r="B84" s="203">
        <v>93141</v>
      </c>
      <c r="C84" s="204" t="s">
        <v>29</v>
      </c>
      <c r="D84" s="27" t="s">
        <v>162</v>
      </c>
      <c r="E84" s="28" t="s">
        <v>62</v>
      </c>
      <c r="F84" s="29">
        <v>5</v>
      </c>
      <c r="G84" s="29">
        <v>130.22</v>
      </c>
      <c r="H84" s="29">
        <f t="shared" ref="H84" si="24">G84*(1+$I$5)</f>
        <v>156.38119800000001</v>
      </c>
      <c r="I84" s="29">
        <f t="shared" ref="I84" si="25">F84*G84</f>
        <v>651.1</v>
      </c>
      <c r="J84" s="40">
        <f t="shared" ref="J84" si="26">F84*H84</f>
        <v>781.90599000000009</v>
      </c>
    </row>
    <row r="85" spans="1:10" ht="24">
      <c r="A85" s="39" t="s">
        <v>441</v>
      </c>
      <c r="B85" s="203">
        <v>97584</v>
      </c>
      <c r="C85" s="204" t="s">
        <v>29</v>
      </c>
      <c r="D85" s="27" t="s">
        <v>413</v>
      </c>
      <c r="E85" s="28" t="s">
        <v>62</v>
      </c>
      <c r="F85" s="29">
        <v>1</v>
      </c>
      <c r="G85" s="29">
        <v>78.8</v>
      </c>
      <c r="H85" s="29">
        <f t="shared" si="20"/>
        <v>94.630920000000003</v>
      </c>
      <c r="I85" s="29">
        <f t="shared" si="21"/>
        <v>78.8</v>
      </c>
      <c r="J85" s="40">
        <f t="shared" si="22"/>
        <v>94.630920000000003</v>
      </c>
    </row>
    <row r="86" spans="1:10" ht="24">
      <c r="A86" s="39" t="s">
        <v>442</v>
      </c>
      <c r="B86" s="203">
        <v>97583</v>
      </c>
      <c r="C86" s="204" t="s">
        <v>29</v>
      </c>
      <c r="D86" s="27" t="s">
        <v>414</v>
      </c>
      <c r="E86" s="28" t="s">
        <v>62</v>
      </c>
      <c r="F86" s="29">
        <v>4</v>
      </c>
      <c r="G86" s="29">
        <v>47.81</v>
      </c>
      <c r="H86" s="29">
        <f t="shared" si="20"/>
        <v>57.415029000000004</v>
      </c>
      <c r="I86" s="29">
        <f t="shared" si="21"/>
        <v>191.24</v>
      </c>
      <c r="J86" s="40">
        <f t="shared" si="22"/>
        <v>229.66011600000002</v>
      </c>
    </row>
    <row r="87" spans="1:10" ht="36">
      <c r="A87" s="39" t="s">
        <v>443</v>
      </c>
      <c r="B87" s="203" t="s">
        <v>344</v>
      </c>
      <c r="C87" s="204" t="s">
        <v>29</v>
      </c>
      <c r="D87" s="27" t="s">
        <v>345</v>
      </c>
      <c r="E87" s="28" t="s">
        <v>62</v>
      </c>
      <c r="F87" s="29">
        <v>1</v>
      </c>
      <c r="G87" s="29">
        <v>53.58</v>
      </c>
      <c r="H87" s="29">
        <f t="shared" si="20"/>
        <v>64.344222000000002</v>
      </c>
      <c r="I87" s="29">
        <f t="shared" si="21"/>
        <v>53.58</v>
      </c>
      <c r="J87" s="40">
        <f t="shared" si="22"/>
        <v>64.344222000000002</v>
      </c>
    </row>
    <row r="88" spans="1:10" ht="24">
      <c r="A88" s="39" t="s">
        <v>444</v>
      </c>
      <c r="B88" s="203" t="s">
        <v>342</v>
      </c>
      <c r="C88" s="204" t="s">
        <v>29</v>
      </c>
      <c r="D88" s="27" t="s">
        <v>343</v>
      </c>
      <c r="E88" s="28" t="s">
        <v>62</v>
      </c>
      <c r="F88" s="29">
        <v>2</v>
      </c>
      <c r="G88" s="29">
        <v>13.89</v>
      </c>
      <c r="H88" s="29">
        <f t="shared" si="20"/>
        <v>16.680501000000003</v>
      </c>
      <c r="I88" s="29">
        <f t="shared" si="21"/>
        <v>27.78</v>
      </c>
      <c r="J88" s="40">
        <f t="shared" si="22"/>
        <v>33.361002000000006</v>
      </c>
    </row>
    <row r="89" spans="1:10" ht="36">
      <c r="A89" s="39" t="s">
        <v>445</v>
      </c>
      <c r="B89" s="203">
        <v>84402</v>
      </c>
      <c r="C89" s="204" t="s">
        <v>29</v>
      </c>
      <c r="D89" s="27" t="s">
        <v>484</v>
      </c>
      <c r="E89" s="28" t="s">
        <v>62</v>
      </c>
      <c r="F89" s="29">
        <v>1</v>
      </c>
      <c r="G89" s="29">
        <v>59.48</v>
      </c>
      <c r="H89" s="29">
        <f t="shared" si="20"/>
        <v>71.429531999999995</v>
      </c>
      <c r="I89" s="29">
        <f t="shared" si="21"/>
        <v>59.48</v>
      </c>
      <c r="J89" s="40">
        <f t="shared" si="22"/>
        <v>71.429531999999995</v>
      </c>
    </row>
    <row r="90" spans="1:10" ht="24">
      <c r="A90" s="39" t="s">
        <v>446</v>
      </c>
      <c r="B90" s="203">
        <v>96985</v>
      </c>
      <c r="C90" s="204" t="s">
        <v>29</v>
      </c>
      <c r="D90" s="27" t="s">
        <v>412</v>
      </c>
      <c r="E90" s="28" t="s">
        <v>62</v>
      </c>
      <c r="F90" s="29">
        <v>1</v>
      </c>
      <c r="G90" s="29">
        <v>37.43</v>
      </c>
      <c r="H90" s="29">
        <f t="shared" si="20"/>
        <v>44.949687000000004</v>
      </c>
      <c r="I90" s="29">
        <f t="shared" si="21"/>
        <v>37.43</v>
      </c>
      <c r="J90" s="40">
        <f t="shared" si="22"/>
        <v>44.949687000000004</v>
      </c>
    </row>
    <row r="91" spans="1:10" ht="24">
      <c r="A91" s="39" t="s">
        <v>483</v>
      </c>
      <c r="B91" s="203" t="s">
        <v>223</v>
      </c>
      <c r="C91" s="204" t="s">
        <v>29</v>
      </c>
      <c r="D91" s="27" t="s">
        <v>304</v>
      </c>
      <c r="E91" s="28" t="s">
        <v>62</v>
      </c>
      <c r="F91" s="29">
        <v>1</v>
      </c>
      <c r="G91" s="29">
        <v>193.28</v>
      </c>
      <c r="H91" s="29">
        <f t="shared" si="20"/>
        <v>232.10995200000002</v>
      </c>
      <c r="I91" s="29">
        <f t="shared" si="21"/>
        <v>193.28</v>
      </c>
      <c r="J91" s="40">
        <f t="shared" si="22"/>
        <v>232.10995200000002</v>
      </c>
    </row>
    <row r="92" spans="1:10">
      <c r="A92" s="217" t="s">
        <v>447</v>
      </c>
      <c r="B92" s="218"/>
      <c r="C92" s="218"/>
      <c r="D92" s="218"/>
      <c r="E92" s="218"/>
      <c r="F92" s="218"/>
      <c r="G92" s="218"/>
      <c r="H92" s="218"/>
      <c r="I92" s="42">
        <f>SUM(I81:I91)</f>
        <v>2894.8905000000004</v>
      </c>
      <c r="J92" s="42">
        <f>SUM(J81:J91)</f>
        <v>3476.4740014500003</v>
      </c>
    </row>
    <row r="93" spans="1:10">
      <c r="A93" s="37" t="s">
        <v>117</v>
      </c>
      <c r="B93" s="30"/>
      <c r="C93" s="23"/>
      <c r="D93" s="24" t="s">
        <v>6</v>
      </c>
      <c r="E93" s="31"/>
      <c r="F93" s="32"/>
      <c r="G93" s="32"/>
      <c r="H93" s="32"/>
      <c r="I93" s="25"/>
      <c r="J93" s="38"/>
    </row>
    <row r="94" spans="1:10">
      <c r="A94" s="39" t="s">
        <v>448</v>
      </c>
      <c r="B94" s="203">
        <v>87874</v>
      </c>
      <c r="C94" s="204" t="s">
        <v>29</v>
      </c>
      <c r="D94" s="27" t="s">
        <v>20</v>
      </c>
      <c r="E94" s="28" t="s">
        <v>19</v>
      </c>
      <c r="F94" s="29">
        <v>59.78</v>
      </c>
      <c r="G94" s="29">
        <v>3.69</v>
      </c>
      <c r="H94" s="29">
        <f t="shared" ref="H94:H97" si="27">G94*(1+$I$5)</f>
        <v>4.4313210000000005</v>
      </c>
      <c r="I94" s="29">
        <f>F94*G94</f>
        <v>220.5882</v>
      </c>
      <c r="J94" s="40">
        <f>F94*H94</f>
        <v>264.90436938000005</v>
      </c>
    </row>
    <row r="95" spans="1:10" ht="36">
      <c r="A95" s="39" t="s">
        <v>449</v>
      </c>
      <c r="B95" s="203">
        <v>87777</v>
      </c>
      <c r="C95" s="204" t="s">
        <v>29</v>
      </c>
      <c r="D95" s="27" t="s">
        <v>485</v>
      </c>
      <c r="E95" s="28" t="s">
        <v>19</v>
      </c>
      <c r="F95" s="29">
        <v>29.89</v>
      </c>
      <c r="G95" s="29">
        <v>42.9</v>
      </c>
      <c r="H95" s="29">
        <f t="shared" si="27"/>
        <v>51.518610000000002</v>
      </c>
      <c r="I95" s="29">
        <f>F95*G95</f>
        <v>1282.2809999999999</v>
      </c>
      <c r="J95" s="40">
        <f>F95*H95</f>
        <v>1539.8912529000002</v>
      </c>
    </row>
    <row r="96" spans="1:10" ht="24">
      <c r="A96" s="39" t="s">
        <v>450</v>
      </c>
      <c r="B96" s="203">
        <v>87554</v>
      </c>
      <c r="C96" s="204" t="s">
        <v>29</v>
      </c>
      <c r="D96" s="27" t="s">
        <v>346</v>
      </c>
      <c r="E96" s="28" t="s">
        <v>19</v>
      </c>
      <c r="F96" s="29">
        <v>29.89</v>
      </c>
      <c r="G96" s="29">
        <v>15.87</v>
      </c>
      <c r="H96" s="29">
        <f t="shared" si="27"/>
        <v>19.058282999999999</v>
      </c>
      <c r="I96" s="29">
        <f>F96*G96</f>
        <v>474.35429999999997</v>
      </c>
      <c r="J96" s="40">
        <f>F96*H96</f>
        <v>569.65207886999997</v>
      </c>
    </row>
    <row r="97" spans="1:10" ht="51" customHeight="1">
      <c r="A97" s="39" t="s">
        <v>451</v>
      </c>
      <c r="B97" s="203">
        <v>87264</v>
      </c>
      <c r="C97" s="204" t="s">
        <v>29</v>
      </c>
      <c r="D97" s="27" t="s">
        <v>415</v>
      </c>
      <c r="E97" s="28" t="s">
        <v>19</v>
      </c>
      <c r="F97" s="29">
        <v>29.89</v>
      </c>
      <c r="G97" s="29">
        <v>41.95</v>
      </c>
      <c r="H97" s="29">
        <f t="shared" si="27"/>
        <v>50.377755000000008</v>
      </c>
      <c r="I97" s="29">
        <f>F97*G97</f>
        <v>1253.8855000000001</v>
      </c>
      <c r="J97" s="40">
        <f>F97*H97</f>
        <v>1505.7910969500003</v>
      </c>
    </row>
    <row r="98" spans="1:10">
      <c r="A98" s="217" t="s">
        <v>462</v>
      </c>
      <c r="B98" s="218"/>
      <c r="C98" s="218"/>
      <c r="D98" s="218"/>
      <c r="E98" s="218"/>
      <c r="F98" s="218"/>
      <c r="G98" s="218"/>
      <c r="H98" s="218"/>
      <c r="I98" s="42">
        <f>SUM(I94:I97)</f>
        <v>3231.1089999999999</v>
      </c>
      <c r="J98" s="42">
        <f>SUM(J94:J97)</f>
        <v>3880.2387981000006</v>
      </c>
    </row>
    <row r="99" spans="1:10">
      <c r="A99" s="37" t="s">
        <v>452</v>
      </c>
      <c r="B99" s="30"/>
      <c r="C99" s="23"/>
      <c r="D99" s="24" t="s">
        <v>302</v>
      </c>
      <c r="E99" s="31"/>
      <c r="F99" s="32" t="s">
        <v>74</v>
      </c>
      <c r="G99" s="32"/>
      <c r="H99" s="32"/>
      <c r="I99" s="25"/>
      <c r="J99" s="38"/>
    </row>
    <row r="100" spans="1:10" ht="24">
      <c r="A100" s="39" t="s">
        <v>453</v>
      </c>
      <c r="B100" s="26">
        <v>98681</v>
      </c>
      <c r="C100" s="68" t="s">
        <v>29</v>
      </c>
      <c r="D100" s="27" t="s">
        <v>528</v>
      </c>
      <c r="E100" s="28" t="s">
        <v>19</v>
      </c>
      <c r="F100" s="29">
        <v>9</v>
      </c>
      <c r="G100" s="29">
        <v>22.57</v>
      </c>
      <c r="H100" s="29">
        <f t="shared" ref="H100:H101" si="28">G100*(1+$I$5)</f>
        <v>27.104313000000001</v>
      </c>
      <c r="I100" s="29">
        <f>F100*G100</f>
        <v>203.13</v>
      </c>
      <c r="J100" s="40">
        <f>F100*H100</f>
        <v>243.938817</v>
      </c>
    </row>
    <row r="101" spans="1:10" ht="40.5" customHeight="1">
      <c r="A101" s="39" t="s">
        <v>454</v>
      </c>
      <c r="B101" s="26">
        <v>87247</v>
      </c>
      <c r="C101" s="68" t="s">
        <v>29</v>
      </c>
      <c r="D101" s="27" t="s">
        <v>416</v>
      </c>
      <c r="E101" s="28" t="s">
        <v>19</v>
      </c>
      <c r="F101" s="29">
        <v>9</v>
      </c>
      <c r="G101" s="29">
        <v>33.28</v>
      </c>
      <c r="H101" s="29">
        <f t="shared" si="28"/>
        <v>39.965952000000001</v>
      </c>
      <c r="I101" s="29">
        <f>F101*G101</f>
        <v>299.52</v>
      </c>
      <c r="J101" s="40">
        <f>F101*H101</f>
        <v>359.69356800000003</v>
      </c>
    </row>
    <row r="102" spans="1:10">
      <c r="A102" s="217" t="s">
        <v>463</v>
      </c>
      <c r="B102" s="218"/>
      <c r="C102" s="218"/>
      <c r="D102" s="218"/>
      <c r="E102" s="218"/>
      <c r="F102" s="218"/>
      <c r="G102" s="218"/>
      <c r="H102" s="218"/>
      <c r="I102" s="42">
        <f>SUM(I100:I101)</f>
        <v>502.65</v>
      </c>
      <c r="J102" s="42">
        <f>SUM(J100:J101)</f>
        <v>603.632385</v>
      </c>
    </row>
    <row r="103" spans="1:10">
      <c r="A103" s="37" t="s">
        <v>455</v>
      </c>
      <c r="B103" s="30"/>
      <c r="C103" s="23"/>
      <c r="D103" s="24" t="s">
        <v>8</v>
      </c>
      <c r="E103" s="31"/>
      <c r="F103" s="32"/>
      <c r="G103" s="32"/>
      <c r="H103" s="32"/>
      <c r="I103" s="25"/>
      <c r="J103" s="38"/>
    </row>
    <row r="104" spans="1:10">
      <c r="A104" s="39" t="s">
        <v>456</v>
      </c>
      <c r="B104" s="203">
        <v>91324</v>
      </c>
      <c r="C104" s="204" t="s">
        <v>29</v>
      </c>
      <c r="D104" s="27" t="s">
        <v>347</v>
      </c>
      <c r="E104" s="28" t="s">
        <v>62</v>
      </c>
      <c r="F104" s="29">
        <v>1</v>
      </c>
      <c r="G104" s="29">
        <v>561.53</v>
      </c>
      <c r="H104" s="29">
        <f t="shared" ref="H104:H105" si="29">G104*(1+$I$5)</f>
        <v>674.34137699999997</v>
      </c>
      <c r="I104" s="29">
        <f>F104*G104</f>
        <v>561.53</v>
      </c>
      <c r="J104" s="40">
        <f>F104*H104</f>
        <v>674.34137699999997</v>
      </c>
    </row>
    <row r="105" spans="1:10">
      <c r="A105" s="39" t="s">
        <v>457</v>
      </c>
      <c r="B105" s="203">
        <v>84847</v>
      </c>
      <c r="C105" s="204" t="s">
        <v>29</v>
      </c>
      <c r="D105" s="27" t="s">
        <v>348</v>
      </c>
      <c r="E105" s="28" t="s">
        <v>19</v>
      </c>
      <c r="F105" s="29">
        <v>6.6</v>
      </c>
      <c r="G105" s="29">
        <v>550.45000000000005</v>
      </c>
      <c r="H105" s="29">
        <f t="shared" si="29"/>
        <v>661.03540500000008</v>
      </c>
      <c r="I105" s="29">
        <f>F105*G105</f>
        <v>3632.9700000000003</v>
      </c>
      <c r="J105" s="40">
        <f>F105*H105</f>
        <v>4362.8336730000001</v>
      </c>
    </row>
    <row r="106" spans="1:10">
      <c r="A106" s="217" t="s">
        <v>464</v>
      </c>
      <c r="B106" s="218"/>
      <c r="C106" s="218"/>
      <c r="D106" s="218"/>
      <c r="E106" s="218"/>
      <c r="F106" s="218"/>
      <c r="G106" s="218"/>
      <c r="H106" s="218"/>
      <c r="I106" s="42">
        <f>SUM(I104:I105)</f>
        <v>4194.5</v>
      </c>
      <c r="J106" s="42">
        <f>SUM(J104:J105)</f>
        <v>5037.1750499999998</v>
      </c>
    </row>
    <row r="107" spans="1:10">
      <c r="A107" s="37" t="s">
        <v>458</v>
      </c>
      <c r="B107" s="30"/>
      <c r="C107" s="23"/>
      <c r="D107" s="24" t="s">
        <v>3</v>
      </c>
      <c r="E107" s="31"/>
      <c r="F107" s="32"/>
      <c r="G107" s="32"/>
      <c r="H107" s="32"/>
      <c r="I107" s="25"/>
      <c r="J107" s="38"/>
    </row>
    <row r="108" spans="1:10" ht="24">
      <c r="A108" s="39" t="s">
        <v>459</v>
      </c>
      <c r="B108" s="203">
        <v>88423</v>
      </c>
      <c r="C108" s="204" t="s">
        <v>29</v>
      </c>
      <c r="D108" s="27" t="s">
        <v>417</v>
      </c>
      <c r="E108" s="28" t="s">
        <v>19</v>
      </c>
      <c r="F108" s="29">
        <v>29.89</v>
      </c>
      <c r="G108" s="29">
        <v>14.51</v>
      </c>
      <c r="H108" s="29">
        <f t="shared" ref="H108:H110" si="30">G108*(1+$I$5)</f>
        <v>17.425059000000001</v>
      </c>
      <c r="I108" s="29">
        <f>F108*G108</f>
        <v>433.70389999999998</v>
      </c>
      <c r="J108" s="40">
        <f>F108*H108</f>
        <v>520.83501351000007</v>
      </c>
    </row>
    <row r="109" spans="1:10" ht="24">
      <c r="A109" s="39" t="s">
        <v>460</v>
      </c>
      <c r="B109" s="203" t="s">
        <v>350</v>
      </c>
      <c r="C109" s="204" t="s">
        <v>29</v>
      </c>
      <c r="D109" s="27" t="s">
        <v>349</v>
      </c>
      <c r="E109" s="28" t="s">
        <v>19</v>
      </c>
      <c r="F109" s="29">
        <v>4.26</v>
      </c>
      <c r="G109" s="29">
        <v>18.2</v>
      </c>
      <c r="H109" s="29">
        <f t="shared" si="30"/>
        <v>21.856380000000001</v>
      </c>
      <c r="I109" s="29">
        <f>F109*G109</f>
        <v>77.531999999999996</v>
      </c>
      <c r="J109" s="40">
        <f>F109*H109</f>
        <v>93.108178800000005</v>
      </c>
    </row>
    <row r="110" spans="1:10" ht="24">
      <c r="A110" s="39" t="s">
        <v>461</v>
      </c>
      <c r="B110" s="203">
        <v>6082</v>
      </c>
      <c r="C110" s="204" t="s">
        <v>29</v>
      </c>
      <c r="D110" s="27" t="s">
        <v>351</v>
      </c>
      <c r="E110" s="28" t="s">
        <v>19</v>
      </c>
      <c r="F110" s="29">
        <v>13.2</v>
      </c>
      <c r="G110" s="29">
        <v>13.9</v>
      </c>
      <c r="H110" s="29">
        <f t="shared" si="30"/>
        <v>16.692510000000002</v>
      </c>
      <c r="I110" s="29">
        <f>F110*G110</f>
        <v>183.48</v>
      </c>
      <c r="J110" s="40">
        <f>F110*H110</f>
        <v>220.34113200000002</v>
      </c>
    </row>
    <row r="111" spans="1:10">
      <c r="A111" s="217" t="s">
        <v>465</v>
      </c>
      <c r="B111" s="218"/>
      <c r="C111" s="218"/>
      <c r="D111" s="218"/>
      <c r="E111" s="218"/>
      <c r="F111" s="218"/>
      <c r="G111" s="218"/>
      <c r="H111" s="218"/>
      <c r="I111" s="42">
        <f>SUM(I108:I110)</f>
        <v>694.71589999999992</v>
      </c>
      <c r="J111" s="42">
        <f>SUM(J108:J110)</f>
        <v>834.2843243100001</v>
      </c>
    </row>
    <row r="112" spans="1:10">
      <c r="A112" s="37" t="s">
        <v>466</v>
      </c>
      <c r="B112" s="30"/>
      <c r="C112" s="23"/>
      <c r="D112" s="24" t="s">
        <v>366</v>
      </c>
      <c r="E112" s="31"/>
      <c r="F112" s="32"/>
      <c r="G112" s="32"/>
      <c r="H112" s="32"/>
      <c r="I112" s="25"/>
      <c r="J112" s="38"/>
    </row>
    <row r="113" spans="1:10" ht="36">
      <c r="A113" s="39" t="s">
        <v>467</v>
      </c>
      <c r="B113" s="26">
        <v>91785</v>
      </c>
      <c r="C113" s="68" t="s">
        <v>29</v>
      </c>
      <c r="D113" s="27" t="s">
        <v>519</v>
      </c>
      <c r="E113" s="28" t="s">
        <v>16</v>
      </c>
      <c r="F113" s="29">
        <v>5</v>
      </c>
      <c r="G113" s="29">
        <v>32.380000000000003</v>
      </c>
      <c r="H113" s="29">
        <f t="shared" ref="H113:H121" si="31">G113*(1+$I$5)</f>
        <v>38.885142000000009</v>
      </c>
      <c r="I113" s="29">
        <f t="shared" ref="I113:I121" si="32">F113*G113</f>
        <v>161.9</v>
      </c>
      <c r="J113" s="40">
        <f t="shared" ref="J113:J121" si="33">F113*H113</f>
        <v>194.42571000000004</v>
      </c>
    </row>
    <row r="114" spans="1:10" ht="36">
      <c r="A114" s="39" t="s">
        <v>468</v>
      </c>
      <c r="B114" s="26">
        <v>89957</v>
      </c>
      <c r="C114" s="68" t="s">
        <v>29</v>
      </c>
      <c r="D114" s="27" t="s">
        <v>520</v>
      </c>
      <c r="E114" s="28" t="s">
        <v>21</v>
      </c>
      <c r="F114" s="29">
        <v>1</v>
      </c>
      <c r="G114" s="29">
        <v>107.71</v>
      </c>
      <c r="H114" s="29">
        <f t="shared" ref="H114:H115" si="34">G114*(1+$I$5)</f>
        <v>129.348939</v>
      </c>
      <c r="I114" s="29">
        <f t="shared" ref="I114:I115" si="35">F114*G114</f>
        <v>107.71</v>
      </c>
      <c r="J114" s="40">
        <f t="shared" ref="J114:J115" si="36">F114*H114</f>
        <v>129.348939</v>
      </c>
    </row>
    <row r="115" spans="1:10" ht="24">
      <c r="A115" s="39" t="s">
        <v>469</v>
      </c>
      <c r="B115" s="26">
        <v>89353</v>
      </c>
      <c r="C115" s="68" t="s">
        <v>29</v>
      </c>
      <c r="D115" s="27" t="s">
        <v>518</v>
      </c>
      <c r="E115" s="28" t="s">
        <v>62</v>
      </c>
      <c r="F115" s="29">
        <v>1</v>
      </c>
      <c r="G115" s="29">
        <v>33.43</v>
      </c>
      <c r="H115" s="29">
        <f t="shared" si="34"/>
        <v>40.146087000000001</v>
      </c>
      <c r="I115" s="29">
        <f t="shared" si="35"/>
        <v>33.43</v>
      </c>
      <c r="J115" s="40">
        <f t="shared" si="36"/>
        <v>40.146087000000001</v>
      </c>
    </row>
    <row r="116" spans="1:10">
      <c r="A116" s="39" t="s">
        <v>470</v>
      </c>
      <c r="B116" s="219" t="s">
        <v>526</v>
      </c>
      <c r="C116" s="220"/>
      <c r="D116" s="27" t="s">
        <v>353</v>
      </c>
      <c r="E116" s="28" t="s">
        <v>21</v>
      </c>
      <c r="F116" s="29">
        <v>1</v>
      </c>
      <c r="G116" s="29">
        <f>'COMPOSIÇÕES - REFORMAS'!H152</f>
        <v>83.620100000000022</v>
      </c>
      <c r="H116" s="29">
        <f t="shared" si="31"/>
        <v>100.41937809000004</v>
      </c>
      <c r="I116" s="29">
        <f t="shared" si="32"/>
        <v>83.620100000000022</v>
      </c>
      <c r="J116" s="40">
        <f t="shared" si="33"/>
        <v>100.41937809000004</v>
      </c>
    </row>
    <row r="117" spans="1:10" ht="36">
      <c r="A117" s="39" t="s">
        <v>471</v>
      </c>
      <c r="B117" s="203">
        <v>86936</v>
      </c>
      <c r="C117" s="204" t="s">
        <v>29</v>
      </c>
      <c r="D117" s="27" t="s">
        <v>352</v>
      </c>
      <c r="E117" s="28" t="s">
        <v>62</v>
      </c>
      <c r="F117" s="29">
        <v>1</v>
      </c>
      <c r="G117" s="29">
        <v>273.33999999999997</v>
      </c>
      <c r="H117" s="29">
        <f t="shared" si="31"/>
        <v>328.254006</v>
      </c>
      <c r="I117" s="29">
        <f t="shared" si="32"/>
        <v>273.33999999999997</v>
      </c>
      <c r="J117" s="40">
        <f t="shared" si="33"/>
        <v>328.254006</v>
      </c>
    </row>
    <row r="118" spans="1:10" ht="24">
      <c r="A118" s="39" t="s">
        <v>472</v>
      </c>
      <c r="B118" s="26">
        <v>86910</v>
      </c>
      <c r="C118" s="68" t="s">
        <v>29</v>
      </c>
      <c r="D118" s="27" t="s">
        <v>65</v>
      </c>
      <c r="E118" s="28" t="s">
        <v>62</v>
      </c>
      <c r="F118" s="29">
        <v>1</v>
      </c>
      <c r="G118" s="29">
        <v>80.400000000000006</v>
      </c>
      <c r="H118" s="29">
        <f t="shared" si="31"/>
        <v>96.552360000000007</v>
      </c>
      <c r="I118" s="29">
        <f t="shared" si="32"/>
        <v>80.400000000000006</v>
      </c>
      <c r="J118" s="40">
        <f t="shared" si="33"/>
        <v>96.552360000000007</v>
      </c>
    </row>
    <row r="119" spans="1:10" ht="24">
      <c r="A119" s="39" t="s">
        <v>473</v>
      </c>
      <c r="B119" s="26">
        <v>98110</v>
      </c>
      <c r="C119" s="68" t="s">
        <v>29</v>
      </c>
      <c r="D119" s="27" t="s">
        <v>529</v>
      </c>
      <c r="E119" s="28" t="s">
        <v>62</v>
      </c>
      <c r="F119" s="29">
        <v>1</v>
      </c>
      <c r="G119" s="29">
        <v>295.57</v>
      </c>
      <c r="H119" s="29">
        <f t="shared" ref="H119" si="37">G119*(1+$I$5)</f>
        <v>354.95001300000001</v>
      </c>
      <c r="I119" s="29">
        <f t="shared" si="32"/>
        <v>295.57</v>
      </c>
      <c r="J119" s="40">
        <f t="shared" si="33"/>
        <v>354.95001300000001</v>
      </c>
    </row>
    <row r="120" spans="1:10">
      <c r="A120" s="39" t="s">
        <v>660</v>
      </c>
      <c r="B120" s="26" t="s">
        <v>223</v>
      </c>
      <c r="C120" s="68" t="s">
        <v>29</v>
      </c>
      <c r="D120" s="27" t="s">
        <v>229</v>
      </c>
      <c r="E120" s="28" t="s">
        <v>62</v>
      </c>
      <c r="F120" s="29">
        <v>1</v>
      </c>
      <c r="G120" s="29">
        <v>193.28</v>
      </c>
      <c r="H120" s="29">
        <f t="shared" si="31"/>
        <v>232.10995200000002</v>
      </c>
      <c r="I120" s="29">
        <f t="shared" si="32"/>
        <v>193.28</v>
      </c>
      <c r="J120" s="40">
        <f t="shared" si="33"/>
        <v>232.10995200000002</v>
      </c>
    </row>
    <row r="121" spans="1:10" ht="24">
      <c r="A121" s="39" t="s">
        <v>661</v>
      </c>
      <c r="B121" s="26">
        <v>98078</v>
      </c>
      <c r="C121" s="68" t="s">
        <v>29</v>
      </c>
      <c r="D121" s="27" t="s">
        <v>530</v>
      </c>
      <c r="E121" s="28" t="s">
        <v>62</v>
      </c>
      <c r="F121" s="29">
        <v>1</v>
      </c>
      <c r="G121" s="29">
        <v>2736.96</v>
      </c>
      <c r="H121" s="29">
        <f t="shared" si="31"/>
        <v>3286.8152640000003</v>
      </c>
      <c r="I121" s="29">
        <f t="shared" si="32"/>
        <v>2736.96</v>
      </c>
      <c r="J121" s="40">
        <f t="shared" si="33"/>
        <v>3286.8152640000003</v>
      </c>
    </row>
    <row r="122" spans="1:10">
      <c r="A122" s="217" t="s">
        <v>474</v>
      </c>
      <c r="B122" s="218"/>
      <c r="C122" s="218"/>
      <c r="D122" s="218"/>
      <c r="E122" s="218"/>
      <c r="F122" s="218"/>
      <c r="G122" s="218"/>
      <c r="H122" s="218"/>
      <c r="I122" s="42">
        <f>SUM(I113:I121)</f>
        <v>3966.2101000000002</v>
      </c>
      <c r="J122" s="42">
        <f>SUM(J113:J121)</f>
        <v>4763.0217090900005</v>
      </c>
    </row>
    <row r="123" spans="1:10">
      <c r="A123" s="37" t="s">
        <v>475</v>
      </c>
      <c r="B123" s="30"/>
      <c r="C123" s="23"/>
      <c r="D123" s="24" t="s">
        <v>354</v>
      </c>
      <c r="E123" s="31"/>
      <c r="F123" s="32"/>
      <c r="G123" s="32"/>
      <c r="H123" s="32"/>
      <c r="I123" s="25"/>
      <c r="J123" s="38"/>
    </row>
    <row r="124" spans="1:10" ht="24">
      <c r="A124" s="39" t="s">
        <v>476</v>
      </c>
      <c r="B124" s="271" t="s">
        <v>679</v>
      </c>
      <c r="C124" s="272"/>
      <c r="D124" s="27" t="s">
        <v>355</v>
      </c>
      <c r="E124" s="28" t="s">
        <v>19</v>
      </c>
      <c r="F124" s="29">
        <v>2.98</v>
      </c>
      <c r="G124" s="29">
        <f>'COMPOSIÇÕES - REFORMAS'!H298</f>
        <v>252.67600000000002</v>
      </c>
      <c r="H124" s="29">
        <f t="shared" ref="H124:H125" si="38">G124*(1+$I$5)</f>
        <v>303.43860840000002</v>
      </c>
      <c r="I124" s="29">
        <f>F124*G124</f>
        <v>752.97448000000009</v>
      </c>
      <c r="J124" s="40">
        <f>F124*H124</f>
        <v>904.24705303200005</v>
      </c>
    </row>
    <row r="125" spans="1:10" ht="24">
      <c r="A125" s="39" t="s">
        <v>477</v>
      </c>
      <c r="B125" s="203">
        <v>96117</v>
      </c>
      <c r="C125" s="204" t="s">
        <v>29</v>
      </c>
      <c r="D125" s="27" t="s">
        <v>486</v>
      </c>
      <c r="E125" s="28" t="s">
        <v>19</v>
      </c>
      <c r="F125" s="29">
        <v>9</v>
      </c>
      <c r="G125" s="29">
        <v>123.01</v>
      </c>
      <c r="H125" s="29">
        <f t="shared" si="38"/>
        <v>147.72270900000001</v>
      </c>
      <c r="I125" s="29">
        <f>F125*G125</f>
        <v>1107.0900000000001</v>
      </c>
      <c r="J125" s="40">
        <f>F125*H125</f>
        <v>1329.5043810000002</v>
      </c>
    </row>
    <row r="126" spans="1:10">
      <c r="A126" s="39" t="s">
        <v>478</v>
      </c>
      <c r="B126" s="219" t="s">
        <v>557</v>
      </c>
      <c r="C126" s="220"/>
      <c r="D126" s="27" t="s">
        <v>23</v>
      </c>
      <c r="E126" s="28" t="s">
        <v>19</v>
      </c>
      <c r="F126" s="29">
        <v>10.89</v>
      </c>
      <c r="G126" s="29">
        <f>'COMPOSIÇÕES - REFORMAS'!H159</f>
        <v>0.81355</v>
      </c>
      <c r="H126" s="29">
        <f>G126*(1+$I$5)</f>
        <v>0.97699219500000001</v>
      </c>
      <c r="I126" s="29">
        <f>F126*G126</f>
        <v>8.8595594999999996</v>
      </c>
      <c r="J126" s="40">
        <f>F126*H126</f>
        <v>10.639445003550001</v>
      </c>
    </row>
    <row r="127" spans="1:10">
      <c r="A127" s="217" t="s">
        <v>96</v>
      </c>
      <c r="B127" s="218"/>
      <c r="C127" s="218"/>
      <c r="D127" s="218"/>
      <c r="E127" s="218"/>
      <c r="F127" s="218"/>
      <c r="G127" s="218"/>
      <c r="H127" s="218"/>
      <c r="I127" s="42">
        <f>SUM(I124:I126)</f>
        <v>1868.9240395000002</v>
      </c>
      <c r="J127" s="42">
        <f>SUM(J124:J126)</f>
        <v>2244.3908790355504</v>
      </c>
    </row>
    <row r="128" spans="1:10" ht="6.75" customHeight="1" thickBot="1">
      <c r="A128" s="18"/>
      <c r="B128" s="1"/>
      <c r="C128" s="1"/>
      <c r="D128" s="1"/>
      <c r="E128" s="19"/>
      <c r="F128" s="20"/>
      <c r="G128" s="21"/>
      <c r="H128" s="21"/>
      <c r="I128" s="21"/>
      <c r="J128" s="22"/>
    </row>
    <row r="129" spans="1:12" ht="16.5" thickBot="1">
      <c r="A129" s="268" t="s">
        <v>367</v>
      </c>
      <c r="B129" s="269"/>
      <c r="C129" s="269"/>
      <c r="D129" s="269"/>
      <c r="E129" s="269"/>
      <c r="F129" s="269"/>
      <c r="G129" s="269"/>
      <c r="H129" s="270"/>
      <c r="I129" s="33">
        <f>I57+I67+I70+I74+I79+I92+I98+I102+I106+I111+I122+I127</f>
        <v>28228.045292700004</v>
      </c>
      <c r="J129" s="208">
        <f>J127+J122+J111+J106+J102+J98+J92+J79+J74+J70+J67+J57</f>
        <v>33899.059592003432</v>
      </c>
    </row>
    <row r="130" spans="1:12" ht="6.75" customHeight="1" thickBot="1">
      <c r="A130" s="18"/>
      <c r="B130" s="1"/>
      <c r="C130" s="1"/>
      <c r="D130" s="1"/>
      <c r="E130" s="19"/>
      <c r="F130" s="20"/>
      <c r="G130" s="21"/>
      <c r="H130" s="21"/>
      <c r="I130" s="21"/>
      <c r="J130" s="22"/>
    </row>
    <row r="131" spans="1:12" ht="16.5" thickBot="1">
      <c r="A131" s="268" t="s">
        <v>125</v>
      </c>
      <c r="B131" s="269"/>
      <c r="C131" s="269"/>
      <c r="D131" s="269"/>
      <c r="E131" s="269"/>
      <c r="F131" s="269"/>
      <c r="G131" s="269"/>
      <c r="H131" s="270"/>
      <c r="I131" s="33">
        <f>I129+I51</f>
        <v>208230.20306740003</v>
      </c>
      <c r="J131" s="33">
        <f>J129+J51</f>
        <v>250063.65086364068</v>
      </c>
    </row>
    <row r="132" spans="1:12">
      <c r="A132" s="259" t="s">
        <v>186</v>
      </c>
      <c r="B132" s="260"/>
      <c r="C132" s="260"/>
      <c r="D132" s="260"/>
      <c r="E132" s="261"/>
      <c r="F132" s="250" t="s">
        <v>105</v>
      </c>
      <c r="G132" s="251"/>
      <c r="H132" s="251"/>
      <c r="I132" s="251"/>
      <c r="J132" s="252"/>
    </row>
    <row r="133" spans="1:12">
      <c r="A133" s="262"/>
      <c r="B133" s="263"/>
      <c r="C133" s="263"/>
      <c r="D133" s="263"/>
      <c r="E133" s="264"/>
      <c r="F133" s="253"/>
      <c r="G133" s="254"/>
      <c r="H133" s="254"/>
      <c r="I133" s="254"/>
      <c r="J133" s="255"/>
    </row>
    <row r="134" spans="1:12">
      <c r="A134" s="262"/>
      <c r="B134" s="263"/>
      <c r="C134" s="263"/>
      <c r="D134" s="263"/>
      <c r="E134" s="264"/>
      <c r="F134" s="253"/>
      <c r="G134" s="254"/>
      <c r="H134" s="254"/>
      <c r="I134" s="254"/>
      <c r="J134" s="255"/>
    </row>
    <row r="135" spans="1:12">
      <c r="A135" s="262"/>
      <c r="B135" s="263"/>
      <c r="C135" s="263"/>
      <c r="D135" s="263"/>
      <c r="E135" s="264"/>
      <c r="F135" s="253"/>
      <c r="G135" s="254"/>
      <c r="H135" s="254"/>
      <c r="I135" s="254"/>
      <c r="J135" s="255"/>
    </row>
    <row r="136" spans="1:12">
      <c r="A136" s="262"/>
      <c r="B136" s="263"/>
      <c r="C136" s="263"/>
      <c r="D136" s="263"/>
      <c r="E136" s="264"/>
      <c r="F136" s="253"/>
      <c r="G136" s="254"/>
      <c r="H136" s="254"/>
      <c r="I136" s="254"/>
      <c r="J136" s="255"/>
    </row>
    <row r="137" spans="1:12" ht="40.5" customHeight="1" thickBot="1">
      <c r="A137" s="265"/>
      <c r="B137" s="266"/>
      <c r="C137" s="266"/>
      <c r="D137" s="266"/>
      <c r="E137" s="267"/>
      <c r="F137" s="256"/>
      <c r="G137" s="257"/>
      <c r="H137" s="257"/>
      <c r="I137" s="257"/>
      <c r="J137" s="258"/>
    </row>
    <row r="138" spans="1:12" ht="13.5" thickBot="1"/>
    <row r="139" spans="1:12" ht="16.5" thickBot="1">
      <c r="I139" s="33">
        <v>1187824.4779570671</v>
      </c>
      <c r="L139" s="65"/>
    </row>
    <row r="140" spans="1:12">
      <c r="I140" s="4">
        <f>I139*0.02</f>
        <v>23756.489559141341</v>
      </c>
    </row>
  </sheetData>
  <mergeCells count="61">
    <mergeCell ref="B42:C42"/>
    <mergeCell ref="B76:C76"/>
    <mergeCell ref="B40:C40"/>
    <mergeCell ref="A67:H67"/>
    <mergeCell ref="A49:H49"/>
    <mergeCell ref="A70:H70"/>
    <mergeCell ref="A51:H51"/>
    <mergeCell ref="B53:J53"/>
    <mergeCell ref="A57:H57"/>
    <mergeCell ref="A74:H74"/>
    <mergeCell ref="B41:C41"/>
    <mergeCell ref="B47:C47"/>
    <mergeCell ref="B48:C48"/>
    <mergeCell ref="B78:C78"/>
    <mergeCell ref="B46:C46"/>
    <mergeCell ref="B45:C45"/>
    <mergeCell ref="B44:C44"/>
    <mergeCell ref="B43:C43"/>
    <mergeCell ref="F132:J137"/>
    <mergeCell ref="A132:E137"/>
    <mergeCell ref="A129:H129"/>
    <mergeCell ref="A131:H131"/>
    <mergeCell ref="A92:H92"/>
    <mergeCell ref="A111:H111"/>
    <mergeCell ref="A106:H106"/>
    <mergeCell ref="A102:H102"/>
    <mergeCell ref="A98:H98"/>
    <mergeCell ref="A127:H127"/>
    <mergeCell ref="A122:H122"/>
    <mergeCell ref="B116:C116"/>
    <mergeCell ref="B126:C126"/>
    <mergeCell ref="B124:C124"/>
    <mergeCell ref="B81:C81"/>
    <mergeCell ref="A79:H79"/>
    <mergeCell ref="B39:C39"/>
    <mergeCell ref="A1:J1"/>
    <mergeCell ref="I5:J6"/>
    <mergeCell ref="G5:H6"/>
    <mergeCell ref="I4:J4"/>
    <mergeCell ref="G4:H4"/>
    <mergeCell ref="A2:J2"/>
    <mergeCell ref="A4:F4"/>
    <mergeCell ref="A5:F5"/>
    <mergeCell ref="A6:F6"/>
    <mergeCell ref="B77:C77"/>
    <mergeCell ref="A8:J8"/>
    <mergeCell ref="B11:J11"/>
    <mergeCell ref="B14:C14"/>
    <mergeCell ref="A15:H15"/>
    <mergeCell ref="A19:H19"/>
    <mergeCell ref="A38:H38"/>
    <mergeCell ref="A28:H28"/>
    <mergeCell ref="B18:C18"/>
    <mergeCell ref="B17:C17"/>
    <mergeCell ref="B37:C37"/>
    <mergeCell ref="B25:C25"/>
    <mergeCell ref="B26:C26"/>
    <mergeCell ref="B21:C21"/>
    <mergeCell ref="B24:C24"/>
    <mergeCell ref="B22:C22"/>
    <mergeCell ref="B23:C23"/>
  </mergeCells>
  <phoneticPr fontId="19" type="noConversion"/>
  <pageMargins left="0.51181102362204722" right="0.51181102362204722" top="0.78740157480314965" bottom="0.78740157480314965" header="0.31496062992125984" footer="0.31496062992125984"/>
  <pageSetup paperSize="9" scale="48" orientation="portrait" r:id="rId1"/>
  <rowBreaks count="2" manualBreakCount="2">
    <brk id="51" max="9" man="1"/>
    <brk id="10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view="pageBreakPreview" topLeftCell="A7" zoomScaleSheetLayoutView="100" workbookViewId="0">
      <pane ySplit="3" topLeftCell="A130" activePane="bottomLeft" state="frozen"/>
      <selection activeCell="A7" sqref="A7"/>
      <selection pane="bottomLeft" activeCell="D134" sqref="D134"/>
    </sheetView>
  </sheetViews>
  <sheetFormatPr defaultRowHeight="12.75"/>
  <cols>
    <col min="1" max="1" width="9.140625" style="5"/>
    <col min="2" max="2" width="10.28515625" style="6" customWidth="1"/>
    <col min="3" max="3" width="7.5703125" style="3" customWidth="1"/>
    <col min="4" max="4" width="46.5703125" style="2" customWidth="1"/>
    <col min="5" max="5" width="6.42578125" style="5" bestFit="1" customWidth="1"/>
    <col min="6" max="6" width="10.28515625" style="4" customWidth="1"/>
    <col min="7" max="7" width="11.7109375" style="4" customWidth="1"/>
    <col min="8" max="8" width="13.28515625" style="4" customWidth="1"/>
    <col min="9" max="10" width="14.7109375" style="4" customWidth="1"/>
    <col min="11" max="11" width="5.7109375" style="3" bestFit="1" customWidth="1"/>
    <col min="12" max="12" width="13.7109375" style="3" customWidth="1"/>
    <col min="13" max="13" width="12.7109375" style="3" customWidth="1"/>
    <col min="14" max="16384" width="9.140625" style="3"/>
  </cols>
  <sheetData>
    <row r="1" spans="1:13">
      <c r="A1" s="225" t="s">
        <v>55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3" ht="18">
      <c r="A2" s="237" t="s">
        <v>176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3" ht="8.25" customHeight="1" thickBot="1">
      <c r="B3" s="5"/>
      <c r="C3" s="5"/>
      <c r="D3" s="5"/>
      <c r="F3" s="5"/>
      <c r="G3" s="5"/>
      <c r="H3" s="5"/>
      <c r="I3" s="5"/>
      <c r="J3" s="5"/>
    </row>
    <row r="4" spans="1:13" ht="28.5" customHeight="1">
      <c r="A4" s="275" t="s">
        <v>201</v>
      </c>
      <c r="B4" s="276"/>
      <c r="C4" s="276"/>
      <c r="D4" s="276"/>
      <c r="E4" s="276"/>
      <c r="F4" s="276"/>
      <c r="G4" s="277" t="s">
        <v>56</v>
      </c>
      <c r="H4" s="277"/>
      <c r="I4" s="277" t="s">
        <v>215</v>
      </c>
      <c r="J4" s="278"/>
    </row>
    <row r="5" spans="1:13" ht="12.75" customHeight="1">
      <c r="A5" s="279" t="s">
        <v>202</v>
      </c>
      <c r="B5" s="280"/>
      <c r="C5" s="280"/>
      <c r="D5" s="280"/>
      <c r="E5" s="280"/>
      <c r="F5" s="280"/>
      <c r="G5" s="281" t="s">
        <v>14</v>
      </c>
      <c r="H5" s="281"/>
      <c r="I5" s="283" t="e">
        <f>#REF!</f>
        <v>#REF!</v>
      </c>
      <c r="J5" s="284"/>
    </row>
    <row r="6" spans="1:13" ht="13.5" thickBot="1">
      <c r="A6" s="287" t="s">
        <v>260</v>
      </c>
      <c r="B6" s="288"/>
      <c r="C6" s="288"/>
      <c r="D6" s="288"/>
      <c r="E6" s="288"/>
      <c r="F6" s="288"/>
      <c r="G6" s="282"/>
      <c r="H6" s="282"/>
      <c r="I6" s="285"/>
      <c r="J6" s="286"/>
    </row>
    <row r="7" spans="1:13" ht="15.75" customHeight="1" thickBot="1">
      <c r="A7" s="12"/>
      <c r="B7" s="12"/>
      <c r="C7" s="12"/>
      <c r="D7" s="12"/>
      <c r="E7" s="12"/>
      <c r="F7" s="12"/>
      <c r="G7" s="10"/>
      <c r="H7" s="10"/>
      <c r="I7" s="10"/>
      <c r="J7" s="7"/>
    </row>
    <row r="8" spans="1:13" ht="15.75" customHeight="1" thickBot="1">
      <c r="A8" s="244" t="s">
        <v>9</v>
      </c>
      <c r="B8" s="245"/>
      <c r="C8" s="245"/>
      <c r="D8" s="245"/>
      <c r="E8" s="245"/>
      <c r="F8" s="245"/>
      <c r="G8" s="245"/>
      <c r="H8" s="245"/>
      <c r="I8" s="245"/>
      <c r="J8" s="246"/>
    </row>
    <row r="9" spans="1:13" ht="32.25" customHeight="1" thickBot="1">
      <c r="A9" s="9" t="s">
        <v>10</v>
      </c>
      <c r="B9" s="34" t="s">
        <v>24</v>
      </c>
      <c r="C9" s="34" t="s">
        <v>28</v>
      </c>
      <c r="D9" s="34" t="s">
        <v>11</v>
      </c>
      <c r="E9" s="34" t="s">
        <v>12</v>
      </c>
      <c r="F9" s="35" t="s">
        <v>13</v>
      </c>
      <c r="G9" s="36" t="s">
        <v>31</v>
      </c>
      <c r="H9" s="36" t="s">
        <v>32</v>
      </c>
      <c r="I9" s="36" t="s">
        <v>33</v>
      </c>
      <c r="J9" s="79" t="s">
        <v>27</v>
      </c>
      <c r="L9" s="65" t="e">
        <f>J138</f>
        <v>#REF!</v>
      </c>
    </row>
    <row r="10" spans="1:13" ht="6" customHeight="1">
      <c r="A10" s="18"/>
      <c r="B10" s="1"/>
      <c r="C10" s="1"/>
      <c r="D10" s="1"/>
      <c r="E10" s="19"/>
      <c r="F10" s="20"/>
      <c r="G10" s="21"/>
      <c r="H10" s="21"/>
      <c r="I10" s="21"/>
      <c r="J10" s="22"/>
    </row>
    <row r="11" spans="1:13" ht="18.75" customHeight="1">
      <c r="A11" s="289" t="s">
        <v>294</v>
      </c>
      <c r="B11" s="290"/>
      <c r="C11" s="290"/>
      <c r="D11" s="290"/>
      <c r="E11" s="290"/>
      <c r="F11" s="290"/>
      <c r="G11" s="290"/>
      <c r="H11" s="290"/>
      <c r="I11" s="290"/>
      <c r="J11" s="291"/>
    </row>
    <row r="12" spans="1:13" ht="12.75" customHeight="1">
      <c r="A12" s="101">
        <v>1</v>
      </c>
      <c r="B12" s="102"/>
      <c r="C12" s="103"/>
      <c r="D12" s="104" t="s">
        <v>0</v>
      </c>
      <c r="E12" s="105" t="s">
        <v>1</v>
      </c>
      <c r="F12" s="106"/>
      <c r="G12" s="107"/>
      <c r="H12" s="107"/>
      <c r="I12" s="106"/>
      <c r="J12" s="108"/>
    </row>
    <row r="13" spans="1:13" ht="24">
      <c r="A13" s="73" t="s">
        <v>34</v>
      </c>
      <c r="B13" s="219" t="s">
        <v>138</v>
      </c>
      <c r="C13" s="220"/>
      <c r="D13" s="27" t="s">
        <v>187</v>
      </c>
      <c r="E13" s="74" t="s">
        <v>188</v>
      </c>
      <c r="F13" s="75" t="e">
        <f>#REF!</f>
        <v>#REF!</v>
      </c>
      <c r="G13" s="75">
        <f>'COMPOSIÇÕES - REFORMAS'!H16</f>
        <v>3367.6754000000001</v>
      </c>
      <c r="H13" s="29">
        <f>G13*(1+$J$5)</f>
        <v>3367.6754000000001</v>
      </c>
      <c r="I13" s="29" t="e">
        <f>F13*G13</f>
        <v>#REF!</v>
      </c>
      <c r="J13" s="29" t="e">
        <f>F13*H13</f>
        <v>#REF!</v>
      </c>
      <c r="L13" s="3" t="e">
        <f>J13/J17</f>
        <v>#REF!</v>
      </c>
      <c r="M13" s="3" t="e">
        <f>L13/3</f>
        <v>#REF!</v>
      </c>
    </row>
    <row r="14" spans="1:13" ht="12.75" customHeight="1">
      <c r="A14" s="73" t="s">
        <v>189</v>
      </c>
      <c r="B14" s="219" t="s">
        <v>137</v>
      </c>
      <c r="C14" s="220"/>
      <c r="D14" s="27" t="s">
        <v>190</v>
      </c>
      <c r="E14" s="76" t="s">
        <v>62</v>
      </c>
      <c r="F14" s="75" t="e">
        <f>#REF!</f>
        <v>#REF!</v>
      </c>
      <c r="G14" s="75" t="e">
        <f>'COMPOSIÇÕES - REFORMAS'!#REF!</f>
        <v>#REF!</v>
      </c>
      <c r="H14" s="29" t="e">
        <f t="shared" ref="H14:H16" si="0">G14*(1+$J$5)</f>
        <v>#REF!</v>
      </c>
      <c r="I14" s="29" t="e">
        <f t="shared" ref="I14:I16" si="1">F14*G14</f>
        <v>#REF!</v>
      </c>
      <c r="J14" s="29" t="e">
        <f t="shared" ref="J14:J16" si="2">F14*H14</f>
        <v>#REF!</v>
      </c>
    </row>
    <row r="15" spans="1:13" ht="12.75" customHeight="1">
      <c r="A15" s="73" t="s">
        <v>191</v>
      </c>
      <c r="B15" s="219" t="s">
        <v>146</v>
      </c>
      <c r="C15" s="220"/>
      <c r="D15" s="27" t="s">
        <v>192</v>
      </c>
      <c r="E15" s="76" t="s">
        <v>62</v>
      </c>
      <c r="F15" s="75" t="e">
        <f>#REF!</f>
        <v>#REF!</v>
      </c>
      <c r="G15" s="75" t="e">
        <f>'COMPOSIÇÕES - REFORMAS'!#REF!</f>
        <v>#REF!</v>
      </c>
      <c r="H15" s="29" t="e">
        <f t="shared" si="0"/>
        <v>#REF!</v>
      </c>
      <c r="I15" s="29" t="e">
        <f t="shared" si="1"/>
        <v>#REF!</v>
      </c>
      <c r="J15" s="29" t="e">
        <f t="shared" si="2"/>
        <v>#REF!</v>
      </c>
    </row>
    <row r="16" spans="1:13">
      <c r="A16" s="73" t="s">
        <v>193</v>
      </c>
      <c r="B16" s="26" t="s">
        <v>194</v>
      </c>
      <c r="C16" s="68" t="s">
        <v>29</v>
      </c>
      <c r="D16" s="27" t="s">
        <v>197</v>
      </c>
      <c r="E16" s="28" t="s">
        <v>19</v>
      </c>
      <c r="F16" s="29" t="e">
        <f>#REF!</f>
        <v>#REF!</v>
      </c>
      <c r="G16" s="29">
        <v>318.36</v>
      </c>
      <c r="H16" s="29">
        <f t="shared" si="0"/>
        <v>318.36</v>
      </c>
      <c r="I16" s="29" t="e">
        <f t="shared" si="1"/>
        <v>#REF!</v>
      </c>
      <c r="J16" s="29" t="e">
        <f t="shared" si="2"/>
        <v>#REF!</v>
      </c>
    </row>
    <row r="17" spans="1:13" ht="12.75" customHeight="1">
      <c r="A17" s="217" t="s">
        <v>93</v>
      </c>
      <c r="B17" s="218"/>
      <c r="C17" s="218"/>
      <c r="D17" s="218"/>
      <c r="E17" s="218"/>
      <c r="F17" s="218"/>
      <c r="G17" s="218"/>
      <c r="H17" s="218"/>
      <c r="I17" s="42" t="e">
        <f>SUM(I13:I16)</f>
        <v>#REF!</v>
      </c>
      <c r="J17" s="42" t="e">
        <f>SUM(J13:J16)</f>
        <v>#REF!</v>
      </c>
    </row>
    <row r="18" spans="1:13" s="1" customFormat="1" ht="12.75" customHeight="1">
      <c r="A18" s="37">
        <v>2</v>
      </c>
      <c r="B18" s="44"/>
      <c r="C18" s="45"/>
      <c r="D18" s="24" t="s">
        <v>107</v>
      </c>
      <c r="E18" s="46" t="s">
        <v>1</v>
      </c>
      <c r="F18" s="25"/>
      <c r="G18" s="47"/>
      <c r="H18" s="47"/>
      <c r="I18" s="25"/>
      <c r="J18" s="38"/>
    </row>
    <row r="19" spans="1:13" ht="24">
      <c r="A19" s="39" t="s">
        <v>35</v>
      </c>
      <c r="B19" s="26" t="s">
        <v>106</v>
      </c>
      <c r="C19" s="68" t="s">
        <v>29</v>
      </c>
      <c r="D19" s="27" t="s">
        <v>241</v>
      </c>
      <c r="E19" s="28" t="s">
        <v>18</v>
      </c>
      <c r="F19" s="29" t="e">
        <f>#REF!</f>
        <v>#REF!</v>
      </c>
      <c r="G19" s="29">
        <v>74.31</v>
      </c>
      <c r="H19" s="29" t="e">
        <f t="shared" ref="H19:H25" si="3">G19*(1+$I$5)</f>
        <v>#REF!</v>
      </c>
      <c r="I19" s="29" t="e">
        <f t="shared" ref="I19:I25" si="4">F19*G19</f>
        <v>#REF!</v>
      </c>
      <c r="J19" s="40" t="e">
        <f t="shared" ref="J19:J25" si="5">F19*H19</f>
        <v>#REF!</v>
      </c>
      <c r="L19" s="8"/>
      <c r="M19" s="7"/>
    </row>
    <row r="20" spans="1:13">
      <c r="A20" s="39" t="s">
        <v>36</v>
      </c>
      <c r="B20" s="219" t="s">
        <v>138</v>
      </c>
      <c r="C20" s="220"/>
      <c r="D20" s="27" t="s">
        <v>61</v>
      </c>
      <c r="E20" s="28" t="s">
        <v>19</v>
      </c>
      <c r="F20" s="29" t="e">
        <f>#REF!</f>
        <v>#REF!</v>
      </c>
      <c r="G20" s="29" t="e">
        <f>'COMPOSIÇÕES - REFORMAS'!#REF!</f>
        <v>#REF!</v>
      </c>
      <c r="H20" s="29" t="e">
        <f t="shared" si="3"/>
        <v>#REF!</v>
      </c>
      <c r="I20" s="29" t="e">
        <f t="shared" si="4"/>
        <v>#REF!</v>
      </c>
      <c r="J20" s="40" t="e">
        <f t="shared" si="5"/>
        <v>#REF!</v>
      </c>
      <c r="L20" s="8"/>
      <c r="M20" s="7"/>
    </row>
    <row r="21" spans="1:13" ht="24">
      <c r="A21" s="39" t="s">
        <v>113</v>
      </c>
      <c r="B21" s="26">
        <v>85406</v>
      </c>
      <c r="C21" s="68" t="s">
        <v>29</v>
      </c>
      <c r="D21" s="27" t="s">
        <v>130</v>
      </c>
      <c r="E21" s="28" t="s">
        <v>19</v>
      </c>
      <c r="F21" s="29" t="e">
        <f>#REF!</f>
        <v>#REF!</v>
      </c>
      <c r="G21" s="29">
        <v>37.15</v>
      </c>
      <c r="H21" s="29" t="e">
        <f t="shared" si="3"/>
        <v>#REF!</v>
      </c>
      <c r="I21" s="29" t="e">
        <f t="shared" si="4"/>
        <v>#REF!</v>
      </c>
      <c r="J21" s="40" t="e">
        <f t="shared" si="5"/>
        <v>#REF!</v>
      </c>
      <c r="L21" s="8"/>
      <c r="M21" s="7"/>
    </row>
    <row r="22" spans="1:13" ht="24">
      <c r="A22" s="39" t="s">
        <v>114</v>
      </c>
      <c r="B22" s="26">
        <v>72897</v>
      </c>
      <c r="C22" s="68" t="s">
        <v>29</v>
      </c>
      <c r="D22" s="27" t="s">
        <v>132</v>
      </c>
      <c r="E22" s="28" t="s">
        <v>18</v>
      </c>
      <c r="F22" s="29" t="e">
        <f>#REF!</f>
        <v>#REF!</v>
      </c>
      <c r="G22" s="29">
        <v>17.55</v>
      </c>
      <c r="H22" s="29" t="e">
        <f t="shared" si="3"/>
        <v>#REF!</v>
      </c>
      <c r="I22" s="29" t="e">
        <f t="shared" si="4"/>
        <v>#REF!</v>
      </c>
      <c r="J22" s="40" t="e">
        <f t="shared" si="5"/>
        <v>#REF!</v>
      </c>
      <c r="L22" s="8"/>
      <c r="M22" s="7"/>
    </row>
    <row r="23" spans="1:13" ht="24">
      <c r="A23" s="39" t="s">
        <v>115</v>
      </c>
      <c r="B23" s="26">
        <v>72900</v>
      </c>
      <c r="C23" s="68" t="s">
        <v>29</v>
      </c>
      <c r="D23" s="27" t="s">
        <v>133</v>
      </c>
      <c r="E23" s="28" t="s">
        <v>18</v>
      </c>
      <c r="F23" s="29" t="e">
        <f>#REF!</f>
        <v>#REF!</v>
      </c>
      <c r="G23" s="29">
        <v>4.84</v>
      </c>
      <c r="H23" s="29" t="e">
        <f t="shared" si="3"/>
        <v>#REF!</v>
      </c>
      <c r="I23" s="29" t="e">
        <f t="shared" si="4"/>
        <v>#REF!</v>
      </c>
      <c r="J23" s="40" t="e">
        <f t="shared" si="5"/>
        <v>#REF!</v>
      </c>
      <c r="L23" s="8"/>
      <c r="M23" s="7"/>
    </row>
    <row r="24" spans="1:13" ht="24">
      <c r="A24" s="39" t="s">
        <v>116</v>
      </c>
      <c r="B24" s="26">
        <v>85333</v>
      </c>
      <c r="C24" s="68" t="s">
        <v>29</v>
      </c>
      <c r="D24" s="27" t="s">
        <v>131</v>
      </c>
      <c r="E24" s="28" t="s">
        <v>62</v>
      </c>
      <c r="F24" s="29" t="e">
        <f>#REF!</f>
        <v>#REF!</v>
      </c>
      <c r="G24" s="29">
        <v>16.5</v>
      </c>
      <c r="H24" s="29" t="e">
        <f t="shared" si="3"/>
        <v>#REF!</v>
      </c>
      <c r="I24" s="29" t="e">
        <f t="shared" si="4"/>
        <v>#REF!</v>
      </c>
      <c r="J24" s="40" t="e">
        <f t="shared" si="5"/>
        <v>#REF!</v>
      </c>
      <c r="L24" s="8"/>
      <c r="M24" s="7"/>
    </row>
    <row r="25" spans="1:13" ht="24">
      <c r="A25" s="39" t="s">
        <v>117</v>
      </c>
      <c r="B25" s="26">
        <v>31</v>
      </c>
      <c r="C25" s="68" t="s">
        <v>30</v>
      </c>
      <c r="D25" s="27" t="s">
        <v>240</v>
      </c>
      <c r="E25" s="28" t="s">
        <v>19</v>
      </c>
      <c r="F25" s="29" t="e">
        <f>#REF!</f>
        <v>#REF!</v>
      </c>
      <c r="G25" s="29">
        <v>10.41</v>
      </c>
      <c r="H25" s="29" t="e">
        <f t="shared" si="3"/>
        <v>#REF!</v>
      </c>
      <c r="I25" s="29" t="e">
        <f t="shared" si="4"/>
        <v>#REF!</v>
      </c>
      <c r="J25" s="40" t="e">
        <f t="shared" si="5"/>
        <v>#REF!</v>
      </c>
      <c r="L25" s="8"/>
      <c r="M25" s="7"/>
    </row>
    <row r="26" spans="1:13">
      <c r="A26" s="217" t="s">
        <v>104</v>
      </c>
      <c r="B26" s="218"/>
      <c r="C26" s="218"/>
      <c r="D26" s="218"/>
      <c r="E26" s="218"/>
      <c r="F26" s="218"/>
      <c r="G26" s="218"/>
      <c r="H26" s="218"/>
      <c r="I26" s="42" t="e">
        <f>SUM(I19:I25)</f>
        <v>#REF!</v>
      </c>
      <c r="J26" s="42" t="e">
        <f>SUM(J19:J25)</f>
        <v>#REF!</v>
      </c>
      <c r="L26" s="8"/>
      <c r="M26" s="7"/>
    </row>
    <row r="27" spans="1:13">
      <c r="A27" s="37">
        <v>3</v>
      </c>
      <c r="B27" s="30"/>
      <c r="C27" s="23"/>
      <c r="D27" s="24" t="s">
        <v>4</v>
      </c>
      <c r="E27" s="31" t="s">
        <v>1</v>
      </c>
      <c r="F27" s="32"/>
      <c r="G27" s="32"/>
      <c r="H27" s="32"/>
      <c r="I27" s="25"/>
      <c r="J27" s="38"/>
      <c r="L27" s="8"/>
      <c r="M27" s="7"/>
    </row>
    <row r="28" spans="1:13" ht="24">
      <c r="A28" s="39" t="s">
        <v>37</v>
      </c>
      <c r="B28" s="84">
        <v>93358</v>
      </c>
      <c r="C28" s="68" t="s">
        <v>29</v>
      </c>
      <c r="D28" s="27" t="s">
        <v>217</v>
      </c>
      <c r="E28" s="28" t="s">
        <v>18</v>
      </c>
      <c r="F28" s="29" t="e">
        <f>#REF!</f>
        <v>#REF!</v>
      </c>
      <c r="G28" s="29">
        <v>51.66</v>
      </c>
      <c r="H28" s="29" t="e">
        <f>G28*(1+$I$5)</f>
        <v>#REF!</v>
      </c>
      <c r="I28" s="29" t="e">
        <f>F28*G28</f>
        <v>#REF!</v>
      </c>
      <c r="J28" s="40" t="e">
        <f>F28*H28</f>
        <v>#REF!</v>
      </c>
      <c r="L28" s="8"/>
      <c r="M28" s="7"/>
    </row>
    <row r="29" spans="1:13" ht="24">
      <c r="A29" s="39" t="s">
        <v>198</v>
      </c>
      <c r="B29" s="26">
        <v>77</v>
      </c>
      <c r="C29" s="68" t="s">
        <v>30</v>
      </c>
      <c r="D29" s="27" t="s">
        <v>218</v>
      </c>
      <c r="E29" s="28" t="s">
        <v>18</v>
      </c>
      <c r="F29" s="29" t="e">
        <f>#REF!</f>
        <v>#REF!</v>
      </c>
      <c r="G29" s="29">
        <v>35.31</v>
      </c>
      <c r="H29" s="29" t="e">
        <f>G29*(1+$I$5)</f>
        <v>#REF!</v>
      </c>
      <c r="I29" s="29" t="e">
        <f>F29*G29</f>
        <v>#REF!</v>
      </c>
      <c r="J29" s="40" t="e">
        <f>F29*H29</f>
        <v>#REF!</v>
      </c>
      <c r="L29" s="8"/>
      <c r="M29" s="7"/>
    </row>
    <row r="30" spans="1:13">
      <c r="A30" s="217" t="s">
        <v>103</v>
      </c>
      <c r="B30" s="218"/>
      <c r="C30" s="218"/>
      <c r="D30" s="218"/>
      <c r="E30" s="218"/>
      <c r="F30" s="218"/>
      <c r="G30" s="218"/>
      <c r="H30" s="218"/>
      <c r="I30" s="42" t="e">
        <f>SUM(I28:I29)</f>
        <v>#REF!</v>
      </c>
      <c r="J30" s="42" t="e">
        <f>SUM(J28:J29)</f>
        <v>#REF!</v>
      </c>
      <c r="L30" s="8"/>
      <c r="M30" s="7"/>
    </row>
    <row r="31" spans="1:13">
      <c r="A31" s="37">
        <v>4</v>
      </c>
      <c r="B31" s="30"/>
      <c r="C31" s="23"/>
      <c r="D31" s="24" t="s">
        <v>17</v>
      </c>
      <c r="E31" s="31"/>
      <c r="F31" s="32"/>
      <c r="G31" s="32"/>
      <c r="H31" s="32"/>
      <c r="I31" s="25"/>
      <c r="J31" s="38"/>
      <c r="L31" s="8"/>
      <c r="M31" s="7"/>
    </row>
    <row r="32" spans="1:13" ht="24">
      <c r="A32" s="39" t="s">
        <v>75</v>
      </c>
      <c r="B32" s="26">
        <v>95474</v>
      </c>
      <c r="C32" s="68" t="s">
        <v>29</v>
      </c>
      <c r="D32" s="27" t="s">
        <v>170</v>
      </c>
      <c r="E32" s="28" t="s">
        <v>18</v>
      </c>
      <c r="F32" s="29" t="e">
        <f>#REF!</f>
        <v>#REF!</v>
      </c>
      <c r="G32" s="29">
        <v>334.17</v>
      </c>
      <c r="H32" s="29" t="e">
        <f>G32*(1+$I$5)</f>
        <v>#REF!</v>
      </c>
      <c r="I32" s="29" t="e">
        <f>F32*G32</f>
        <v>#REF!</v>
      </c>
      <c r="J32" s="40" t="e">
        <f>F32*H32</f>
        <v>#REF!</v>
      </c>
      <c r="L32" s="8"/>
      <c r="M32" s="7"/>
    </row>
    <row r="33" spans="1:13" ht="36">
      <c r="A33" s="39" t="s">
        <v>76</v>
      </c>
      <c r="B33" s="26">
        <v>87503</v>
      </c>
      <c r="C33" s="68" t="s">
        <v>29</v>
      </c>
      <c r="D33" s="27" t="s">
        <v>219</v>
      </c>
      <c r="E33" s="28" t="s">
        <v>18</v>
      </c>
      <c r="F33" s="29" t="e">
        <f>#REF!</f>
        <v>#REF!</v>
      </c>
      <c r="G33" s="29">
        <v>48.67</v>
      </c>
      <c r="H33" s="29" t="e">
        <f>G33*(1+$I$5)</f>
        <v>#REF!</v>
      </c>
      <c r="I33" s="29" t="e">
        <f>F33*G33</f>
        <v>#REF!</v>
      </c>
      <c r="J33" s="40" t="e">
        <f>F33*H33</f>
        <v>#REF!</v>
      </c>
      <c r="L33" s="8"/>
      <c r="M33" s="7"/>
    </row>
    <row r="34" spans="1:13">
      <c r="A34" s="39" t="s">
        <v>77</v>
      </c>
      <c r="B34" s="26">
        <v>83534</v>
      </c>
      <c r="C34" s="68" t="s">
        <v>29</v>
      </c>
      <c r="D34" s="27" t="s">
        <v>242</v>
      </c>
      <c r="E34" s="28" t="s">
        <v>18</v>
      </c>
      <c r="F34" s="29" t="e">
        <f>#REF!</f>
        <v>#REF!</v>
      </c>
      <c r="G34" s="29">
        <v>481.65</v>
      </c>
      <c r="H34" s="29" t="e">
        <f>G34*(1+$I$5)</f>
        <v>#REF!</v>
      </c>
      <c r="I34" s="29" t="e">
        <f>F34*G34</f>
        <v>#REF!</v>
      </c>
      <c r="J34" s="40" t="e">
        <f>F34*H34</f>
        <v>#REF!</v>
      </c>
      <c r="L34" s="8"/>
      <c r="M34" s="7"/>
    </row>
    <row r="35" spans="1:13">
      <c r="A35" s="217" t="s">
        <v>102</v>
      </c>
      <c r="B35" s="218"/>
      <c r="C35" s="218"/>
      <c r="D35" s="218"/>
      <c r="E35" s="218"/>
      <c r="F35" s="218"/>
      <c r="G35" s="218"/>
      <c r="H35" s="218"/>
      <c r="I35" s="42" t="e">
        <f>SUM(I32:I34)</f>
        <v>#REF!</v>
      </c>
      <c r="J35" s="42" t="e">
        <f>SUM(J32:J34)</f>
        <v>#REF!</v>
      </c>
      <c r="L35" s="8"/>
      <c r="M35" s="7"/>
    </row>
    <row r="36" spans="1:13">
      <c r="A36" s="37">
        <v>5</v>
      </c>
      <c r="B36" s="30"/>
      <c r="C36" s="23"/>
      <c r="D36" s="24" t="s">
        <v>57</v>
      </c>
      <c r="E36" s="31" t="s">
        <v>2</v>
      </c>
      <c r="F36" s="32"/>
      <c r="G36" s="32"/>
      <c r="H36" s="32"/>
      <c r="I36" s="25"/>
      <c r="J36" s="38"/>
      <c r="L36" s="7"/>
    </row>
    <row r="37" spans="1:13" ht="24">
      <c r="A37" s="39" t="s">
        <v>38</v>
      </c>
      <c r="B37" s="26">
        <v>93182</v>
      </c>
      <c r="C37" s="68" t="s">
        <v>29</v>
      </c>
      <c r="D37" s="27" t="s">
        <v>171</v>
      </c>
      <c r="E37" s="28" t="s">
        <v>16</v>
      </c>
      <c r="F37" s="29" t="e">
        <f>#REF!</f>
        <v>#REF!</v>
      </c>
      <c r="G37" s="29">
        <v>22.64</v>
      </c>
      <c r="H37" s="29" t="e">
        <f t="shared" ref="H37:H40" si="6">G37*(1+$I$5)</f>
        <v>#REF!</v>
      </c>
      <c r="I37" s="29" t="e">
        <f t="shared" ref="I37:I40" si="7">F37*G37</f>
        <v>#REF!</v>
      </c>
      <c r="J37" s="40" t="e">
        <f t="shared" ref="J37:J40" si="8">F37*H37</f>
        <v>#REF!</v>
      </c>
      <c r="L37" s="49"/>
    </row>
    <row r="38" spans="1:13" ht="24">
      <c r="A38" s="39" t="s">
        <v>78</v>
      </c>
      <c r="B38" s="26">
        <v>93183</v>
      </c>
      <c r="C38" s="68" t="s">
        <v>29</v>
      </c>
      <c r="D38" s="27" t="s">
        <v>172</v>
      </c>
      <c r="E38" s="28" t="s">
        <v>16</v>
      </c>
      <c r="F38" s="29" t="e">
        <f>#REF!</f>
        <v>#REF!</v>
      </c>
      <c r="G38" s="29">
        <v>28.91</v>
      </c>
      <c r="H38" s="29" t="e">
        <f t="shared" si="6"/>
        <v>#REF!</v>
      </c>
      <c r="I38" s="29" t="e">
        <f t="shared" si="7"/>
        <v>#REF!</v>
      </c>
      <c r="J38" s="40" t="e">
        <f t="shared" si="8"/>
        <v>#REF!</v>
      </c>
      <c r="L38" s="49"/>
    </row>
    <row r="39" spans="1:13" ht="24">
      <c r="A39" s="39" t="s">
        <v>79</v>
      </c>
      <c r="B39" s="26">
        <v>93184</v>
      </c>
      <c r="C39" s="68" t="s">
        <v>29</v>
      </c>
      <c r="D39" s="27" t="s">
        <v>173</v>
      </c>
      <c r="E39" s="28" t="s">
        <v>16</v>
      </c>
      <c r="F39" s="29" t="e">
        <f>#REF!</f>
        <v>#REF!</v>
      </c>
      <c r="G39" s="29">
        <v>17.16</v>
      </c>
      <c r="H39" s="29" t="e">
        <f t="shared" si="6"/>
        <v>#REF!</v>
      </c>
      <c r="I39" s="29" t="e">
        <f t="shared" si="7"/>
        <v>#REF!</v>
      </c>
      <c r="J39" s="40" t="e">
        <f t="shared" si="8"/>
        <v>#REF!</v>
      </c>
      <c r="L39" s="49"/>
    </row>
    <row r="40" spans="1:13" ht="24">
      <c r="A40" s="39" t="s">
        <v>151</v>
      </c>
      <c r="B40" s="26">
        <v>93185</v>
      </c>
      <c r="C40" s="68" t="s">
        <v>29</v>
      </c>
      <c r="D40" s="27" t="s">
        <v>174</v>
      </c>
      <c r="E40" s="28" t="s">
        <v>16</v>
      </c>
      <c r="F40" s="29" t="e">
        <f>#REF!</f>
        <v>#REF!</v>
      </c>
      <c r="G40" s="29">
        <v>28.47</v>
      </c>
      <c r="H40" s="29" t="e">
        <f t="shared" si="6"/>
        <v>#REF!</v>
      </c>
      <c r="I40" s="29" t="e">
        <f t="shared" si="7"/>
        <v>#REF!</v>
      </c>
      <c r="J40" s="40" t="e">
        <f t="shared" si="8"/>
        <v>#REF!</v>
      </c>
      <c r="L40" s="49"/>
    </row>
    <row r="41" spans="1:13">
      <c r="A41" s="217" t="s">
        <v>101</v>
      </c>
      <c r="B41" s="218"/>
      <c r="C41" s="218"/>
      <c r="D41" s="218"/>
      <c r="E41" s="218"/>
      <c r="F41" s="218"/>
      <c r="G41" s="218"/>
      <c r="H41" s="218"/>
      <c r="I41" s="42" t="e">
        <f>SUM(I37:I40)</f>
        <v>#REF!</v>
      </c>
      <c r="J41" s="42" t="e">
        <f>SUM(J37:J40)</f>
        <v>#REF!</v>
      </c>
    </row>
    <row r="42" spans="1:13">
      <c r="A42" s="37">
        <v>6</v>
      </c>
      <c r="B42" s="30"/>
      <c r="C42" s="23"/>
      <c r="D42" s="24" t="s">
        <v>64</v>
      </c>
      <c r="E42" s="31"/>
      <c r="F42" s="32"/>
      <c r="G42" s="32"/>
      <c r="H42" s="32"/>
      <c r="I42" s="25"/>
      <c r="J42" s="38"/>
      <c r="L42" s="7"/>
    </row>
    <row r="43" spans="1:13" ht="36">
      <c r="A43" s="39" t="s">
        <v>39</v>
      </c>
      <c r="B43" s="26">
        <v>87520</v>
      </c>
      <c r="C43" s="68" t="s">
        <v>29</v>
      </c>
      <c r="D43" s="27" t="s">
        <v>220</v>
      </c>
      <c r="E43" s="28" t="s">
        <v>19</v>
      </c>
      <c r="F43" s="29" t="e">
        <f>#REF!</f>
        <v>#REF!</v>
      </c>
      <c r="G43" s="29">
        <v>53.69</v>
      </c>
      <c r="H43" s="29" t="e">
        <f t="shared" ref="H43:H44" si="9">G43*(1+$I$5)</f>
        <v>#REF!</v>
      </c>
      <c r="I43" s="29" t="e">
        <f t="shared" ref="I43:I44" si="10">F43*G43</f>
        <v>#REF!</v>
      </c>
      <c r="J43" s="40" t="e">
        <f t="shared" ref="J43:J44" si="11">F43*H43</f>
        <v>#REF!</v>
      </c>
    </row>
    <row r="44" spans="1:13">
      <c r="A44" s="39" t="s">
        <v>40</v>
      </c>
      <c r="B44" s="26">
        <v>10759</v>
      </c>
      <c r="C44" s="68" t="s">
        <v>30</v>
      </c>
      <c r="D44" s="27" t="s">
        <v>175</v>
      </c>
      <c r="E44" s="28" t="s">
        <v>19</v>
      </c>
      <c r="F44" s="29">
        <f>3.55+3.1+1.05+2.52</f>
        <v>10.220000000000001</v>
      </c>
      <c r="G44" s="29">
        <v>211.97</v>
      </c>
      <c r="H44" s="29" t="e">
        <f t="shared" si="9"/>
        <v>#REF!</v>
      </c>
      <c r="I44" s="29">
        <f t="shared" si="10"/>
        <v>2166.3334</v>
      </c>
      <c r="J44" s="40" t="e">
        <f t="shared" si="11"/>
        <v>#REF!</v>
      </c>
    </row>
    <row r="45" spans="1:13">
      <c r="A45" s="217" t="s">
        <v>100</v>
      </c>
      <c r="B45" s="218"/>
      <c r="C45" s="218"/>
      <c r="D45" s="218"/>
      <c r="E45" s="218"/>
      <c r="F45" s="218"/>
      <c r="G45" s="218"/>
      <c r="H45" s="218"/>
      <c r="I45" s="42" t="e">
        <f>SUM(I43:I44)</f>
        <v>#REF!</v>
      </c>
      <c r="J45" s="42" t="e">
        <f>SUM(J43:J44)</f>
        <v>#REF!</v>
      </c>
    </row>
    <row r="46" spans="1:13">
      <c r="A46" s="37">
        <v>7</v>
      </c>
      <c r="B46" s="30"/>
      <c r="C46" s="23"/>
      <c r="D46" s="24" t="s">
        <v>7</v>
      </c>
      <c r="E46" s="31"/>
      <c r="F46" s="32"/>
      <c r="G46" s="32"/>
      <c r="H46" s="32"/>
      <c r="I46" s="25"/>
      <c r="J46" s="38"/>
      <c r="L46" s="7"/>
    </row>
    <row r="47" spans="1:13" ht="24">
      <c r="A47" s="39" t="s">
        <v>41</v>
      </c>
      <c r="B47" s="26">
        <v>92565</v>
      </c>
      <c r="C47" s="68" t="s">
        <v>29</v>
      </c>
      <c r="D47" s="27" t="s">
        <v>221</v>
      </c>
      <c r="E47" s="28" t="s">
        <v>19</v>
      </c>
      <c r="F47" s="29" t="e">
        <f>#REF!</f>
        <v>#REF!</v>
      </c>
      <c r="G47" s="29">
        <v>23.52</v>
      </c>
      <c r="H47" s="29" t="e">
        <f>G47*(1+$I$5)</f>
        <v>#REF!</v>
      </c>
      <c r="I47" s="29" t="e">
        <f>F47*G47</f>
        <v>#REF!</v>
      </c>
      <c r="J47" s="40" t="e">
        <f>F47*H47</f>
        <v>#REF!</v>
      </c>
      <c r="L47" s="7" t="e">
        <f>J47/$J$50</f>
        <v>#REF!</v>
      </c>
    </row>
    <row r="48" spans="1:13" ht="24">
      <c r="A48" s="39" t="s">
        <v>42</v>
      </c>
      <c r="B48" s="26">
        <v>94442</v>
      </c>
      <c r="C48" s="68" t="s">
        <v>29</v>
      </c>
      <c r="D48" s="27" t="s">
        <v>153</v>
      </c>
      <c r="E48" s="28" t="s">
        <v>19</v>
      </c>
      <c r="F48" s="29" t="e">
        <f>#REF!</f>
        <v>#REF!</v>
      </c>
      <c r="G48" s="29">
        <v>14.83</v>
      </c>
      <c r="H48" s="29" t="e">
        <f>G48*(1+$I$5)</f>
        <v>#REF!</v>
      </c>
      <c r="I48" s="29" t="e">
        <f>F48*G48</f>
        <v>#REF!</v>
      </c>
      <c r="J48" s="40" t="e">
        <f>F48*H48</f>
        <v>#REF!</v>
      </c>
      <c r="L48" s="7" t="e">
        <f>J48/$J$50</f>
        <v>#REF!</v>
      </c>
    </row>
    <row r="49" spans="1:12">
      <c r="A49" s="39" t="s">
        <v>43</v>
      </c>
      <c r="B49" s="26">
        <v>7703</v>
      </c>
      <c r="C49" s="68" t="s">
        <v>30</v>
      </c>
      <c r="D49" s="27" t="s">
        <v>73</v>
      </c>
      <c r="E49" s="28" t="s">
        <v>19</v>
      </c>
      <c r="F49" s="29" t="e">
        <f>#REF!</f>
        <v>#REF!</v>
      </c>
      <c r="G49" s="29">
        <v>46.35</v>
      </c>
      <c r="H49" s="29" t="e">
        <f>G49*(1+$I$5)</f>
        <v>#REF!</v>
      </c>
      <c r="I49" s="29" t="e">
        <f>F49*G49</f>
        <v>#REF!</v>
      </c>
      <c r="J49" s="40" t="e">
        <f>F49*H49</f>
        <v>#REF!</v>
      </c>
      <c r="L49" s="7" t="e">
        <f>J49/$J$50</f>
        <v>#REF!</v>
      </c>
    </row>
    <row r="50" spans="1:12">
      <c r="A50" s="217" t="s">
        <v>99</v>
      </c>
      <c r="B50" s="218"/>
      <c r="C50" s="218"/>
      <c r="D50" s="218"/>
      <c r="E50" s="218"/>
      <c r="F50" s="218"/>
      <c r="G50" s="218"/>
      <c r="H50" s="218"/>
      <c r="I50" s="42" t="e">
        <f>SUM(I47:I49)</f>
        <v>#REF!</v>
      </c>
      <c r="J50" s="42" t="e">
        <f>SUM(J47:J49)</f>
        <v>#REF!</v>
      </c>
    </row>
    <row r="51" spans="1:12">
      <c r="A51" s="37">
        <v>8</v>
      </c>
      <c r="B51" s="30"/>
      <c r="C51" s="23"/>
      <c r="D51" s="24" t="s">
        <v>8</v>
      </c>
      <c r="E51" s="31"/>
      <c r="F51" s="32"/>
      <c r="G51" s="32"/>
      <c r="H51" s="32"/>
      <c r="I51" s="25"/>
      <c r="J51" s="38"/>
    </row>
    <row r="52" spans="1:12" ht="36">
      <c r="A52" s="39" t="s">
        <v>44</v>
      </c>
      <c r="B52" s="26">
        <v>91338</v>
      </c>
      <c r="C52" s="68" t="s">
        <v>29</v>
      </c>
      <c r="D52" s="27" t="s">
        <v>246</v>
      </c>
      <c r="E52" s="28" t="s">
        <v>19</v>
      </c>
      <c r="F52" s="29" t="e">
        <f>#REF!</f>
        <v>#REF!</v>
      </c>
      <c r="G52" s="29">
        <v>642.16999999999996</v>
      </c>
      <c r="H52" s="29" t="e">
        <f t="shared" ref="H52:H69" si="12">G52*(1+$I$5)</f>
        <v>#REF!</v>
      </c>
      <c r="I52" s="29" t="e">
        <f t="shared" ref="I52:I69" si="13">F52*G52</f>
        <v>#REF!</v>
      </c>
      <c r="J52" s="40" t="e">
        <f t="shared" ref="J52:J69" si="14">F52*H52</f>
        <v>#REF!</v>
      </c>
      <c r="L52" s="66"/>
    </row>
    <row r="53" spans="1:12" ht="36">
      <c r="A53" s="39" t="s">
        <v>261</v>
      </c>
      <c r="B53" s="26">
        <v>90844</v>
      </c>
      <c r="C53" s="68" t="s">
        <v>29</v>
      </c>
      <c r="D53" s="27" t="s">
        <v>245</v>
      </c>
      <c r="E53" s="28" t="s">
        <v>19</v>
      </c>
      <c r="F53" s="29" t="e">
        <f>#REF!</f>
        <v>#REF!</v>
      </c>
      <c r="G53" s="29">
        <v>613.41</v>
      </c>
      <c r="H53" s="29" t="e">
        <f t="shared" si="12"/>
        <v>#REF!</v>
      </c>
      <c r="I53" s="29" t="e">
        <f t="shared" si="13"/>
        <v>#REF!</v>
      </c>
      <c r="J53" s="40" t="e">
        <f t="shared" si="14"/>
        <v>#REF!</v>
      </c>
      <c r="L53" s="66"/>
    </row>
    <row r="54" spans="1:12" ht="36">
      <c r="A54" s="39" t="s">
        <v>262</v>
      </c>
      <c r="B54" s="84">
        <v>90843</v>
      </c>
      <c r="C54" s="68" t="s">
        <v>29</v>
      </c>
      <c r="D54" s="27" t="s">
        <v>244</v>
      </c>
      <c r="E54" s="28" t="s">
        <v>19</v>
      </c>
      <c r="F54" s="29" t="e">
        <f>#REF!</f>
        <v>#REF!</v>
      </c>
      <c r="G54" s="29">
        <v>588.21</v>
      </c>
      <c r="H54" s="29" t="e">
        <f t="shared" si="12"/>
        <v>#REF!</v>
      </c>
      <c r="I54" s="29" t="e">
        <f t="shared" si="13"/>
        <v>#REF!</v>
      </c>
      <c r="J54" s="40" t="e">
        <f t="shared" si="14"/>
        <v>#REF!</v>
      </c>
      <c r="L54" s="66"/>
    </row>
    <row r="55" spans="1:12" ht="36">
      <c r="A55" s="39" t="s">
        <v>263</v>
      </c>
      <c r="B55" s="26">
        <v>91338</v>
      </c>
      <c r="C55" s="68" t="s">
        <v>29</v>
      </c>
      <c r="D55" s="27" t="s">
        <v>247</v>
      </c>
      <c r="E55" s="28" t="s">
        <v>19</v>
      </c>
      <c r="F55" s="29" t="e">
        <f>#REF!</f>
        <v>#REF!</v>
      </c>
      <c r="G55" s="29">
        <v>642.16999999999996</v>
      </c>
      <c r="H55" s="29" t="e">
        <f t="shared" si="12"/>
        <v>#REF!</v>
      </c>
      <c r="I55" s="29" t="e">
        <f t="shared" si="13"/>
        <v>#REF!</v>
      </c>
      <c r="J55" s="40" t="e">
        <f t="shared" si="14"/>
        <v>#REF!</v>
      </c>
      <c r="L55" s="66"/>
    </row>
    <row r="56" spans="1:12" ht="36">
      <c r="A56" s="39" t="s">
        <v>264</v>
      </c>
      <c r="B56" s="26">
        <v>91338</v>
      </c>
      <c r="C56" s="68" t="s">
        <v>29</v>
      </c>
      <c r="D56" s="27" t="s">
        <v>248</v>
      </c>
      <c r="E56" s="28" t="s">
        <v>19</v>
      </c>
      <c r="F56" s="29" t="e">
        <f>#REF!</f>
        <v>#REF!</v>
      </c>
      <c r="G56" s="29">
        <v>642.16999999999996</v>
      </c>
      <c r="H56" s="29" t="e">
        <f t="shared" si="12"/>
        <v>#REF!</v>
      </c>
      <c r="I56" s="29" t="e">
        <f t="shared" si="13"/>
        <v>#REF!</v>
      </c>
      <c r="J56" s="40" t="e">
        <f t="shared" si="14"/>
        <v>#REF!</v>
      </c>
      <c r="L56" s="66"/>
    </row>
    <row r="57" spans="1:12" ht="36">
      <c r="A57" s="39" t="s">
        <v>265</v>
      </c>
      <c r="B57" s="26">
        <v>91338</v>
      </c>
      <c r="C57" s="68" t="s">
        <v>29</v>
      </c>
      <c r="D57" s="27" t="s">
        <v>243</v>
      </c>
      <c r="E57" s="28" t="s">
        <v>19</v>
      </c>
      <c r="F57" s="29" t="e">
        <f>#REF!</f>
        <v>#REF!</v>
      </c>
      <c r="G57" s="29">
        <v>642.16999999999996</v>
      </c>
      <c r="H57" s="29" t="e">
        <f t="shared" si="12"/>
        <v>#REF!</v>
      </c>
      <c r="I57" s="29" t="e">
        <f t="shared" si="13"/>
        <v>#REF!</v>
      </c>
      <c r="J57" s="40" t="e">
        <f t="shared" si="14"/>
        <v>#REF!</v>
      </c>
      <c r="L57" s="66"/>
    </row>
    <row r="58" spans="1:12" ht="36">
      <c r="A58" s="39" t="s">
        <v>266</v>
      </c>
      <c r="B58" s="84">
        <v>90843</v>
      </c>
      <c r="C58" s="68" t="s">
        <v>29</v>
      </c>
      <c r="D58" s="27" t="s">
        <v>244</v>
      </c>
      <c r="E58" s="28" t="s">
        <v>19</v>
      </c>
      <c r="F58" s="29" t="e">
        <f>#REF!</f>
        <v>#REF!</v>
      </c>
      <c r="G58" s="29">
        <v>588.21</v>
      </c>
      <c r="H58" s="29" t="e">
        <f t="shared" si="12"/>
        <v>#REF!</v>
      </c>
      <c r="I58" s="29" t="e">
        <f t="shared" si="13"/>
        <v>#REF!</v>
      </c>
      <c r="J58" s="40" t="e">
        <f t="shared" si="14"/>
        <v>#REF!</v>
      </c>
      <c r="L58" s="66"/>
    </row>
    <row r="59" spans="1:12" ht="48">
      <c r="A59" s="39" t="s">
        <v>267</v>
      </c>
      <c r="B59" s="26">
        <v>94582</v>
      </c>
      <c r="C59" s="68" t="s">
        <v>29</v>
      </c>
      <c r="D59" s="27" t="s">
        <v>249</v>
      </c>
      <c r="E59" s="28" t="s">
        <v>19</v>
      </c>
      <c r="F59" s="29" t="e">
        <f>#REF!</f>
        <v>#REF!</v>
      </c>
      <c r="G59" s="29">
        <v>450.09</v>
      </c>
      <c r="H59" s="29" t="e">
        <f>G59*(1+$I$5)</f>
        <v>#REF!</v>
      </c>
      <c r="I59" s="29" t="e">
        <f>F59*G59</f>
        <v>#REF!</v>
      </c>
      <c r="J59" s="40" t="e">
        <f>F59*H59</f>
        <v>#REF!</v>
      </c>
      <c r="L59" s="7"/>
    </row>
    <row r="60" spans="1:12" ht="48">
      <c r="A60" s="39" t="s">
        <v>268</v>
      </c>
      <c r="B60" s="26">
        <v>94582</v>
      </c>
      <c r="C60" s="68" t="s">
        <v>29</v>
      </c>
      <c r="D60" s="27" t="s">
        <v>250</v>
      </c>
      <c r="E60" s="28" t="s">
        <v>19</v>
      </c>
      <c r="F60" s="29" t="e">
        <f>#REF!</f>
        <v>#REF!</v>
      </c>
      <c r="G60" s="29">
        <v>450.09</v>
      </c>
      <c r="H60" s="29" t="e">
        <f>G60*(1+$I$5)</f>
        <v>#REF!</v>
      </c>
      <c r="I60" s="29" t="e">
        <f>F60*G60</f>
        <v>#REF!</v>
      </c>
      <c r="J60" s="40" t="e">
        <f>F60*H60</f>
        <v>#REF!</v>
      </c>
      <c r="L60" s="7"/>
    </row>
    <row r="61" spans="1:12" ht="48">
      <c r="A61" s="39" t="s">
        <v>269</v>
      </c>
      <c r="B61" s="26">
        <v>94582</v>
      </c>
      <c r="C61" s="68" t="s">
        <v>29</v>
      </c>
      <c r="D61" s="27" t="s">
        <v>251</v>
      </c>
      <c r="E61" s="28" t="s">
        <v>19</v>
      </c>
      <c r="F61" s="29" t="e">
        <f>#REF!</f>
        <v>#REF!</v>
      </c>
      <c r="G61" s="29">
        <v>450.09</v>
      </c>
      <c r="H61" s="29" t="e">
        <f t="shared" si="12"/>
        <v>#REF!</v>
      </c>
      <c r="I61" s="29" t="e">
        <f t="shared" si="13"/>
        <v>#REF!</v>
      </c>
      <c r="J61" s="40" t="e">
        <f t="shared" si="14"/>
        <v>#REF!</v>
      </c>
      <c r="L61" s="7"/>
    </row>
    <row r="62" spans="1:12" ht="48">
      <c r="A62" s="39" t="s">
        <v>270</v>
      </c>
      <c r="B62" s="26">
        <v>94582</v>
      </c>
      <c r="C62" s="68" t="s">
        <v>29</v>
      </c>
      <c r="D62" s="27" t="s">
        <v>252</v>
      </c>
      <c r="E62" s="28" t="s">
        <v>19</v>
      </c>
      <c r="F62" s="29" t="e">
        <f>#REF!</f>
        <v>#REF!</v>
      </c>
      <c r="G62" s="29">
        <v>450.09</v>
      </c>
      <c r="H62" s="29" t="e">
        <f t="shared" si="12"/>
        <v>#REF!</v>
      </c>
      <c r="I62" s="29" t="e">
        <f t="shared" si="13"/>
        <v>#REF!</v>
      </c>
      <c r="J62" s="40" t="e">
        <f t="shared" si="14"/>
        <v>#REF!</v>
      </c>
      <c r="L62" s="7"/>
    </row>
    <row r="63" spans="1:12" ht="48">
      <c r="A63" s="39" t="s">
        <v>271</v>
      </c>
      <c r="B63" s="26">
        <v>94582</v>
      </c>
      <c r="C63" s="68" t="s">
        <v>29</v>
      </c>
      <c r="D63" s="27" t="s">
        <v>253</v>
      </c>
      <c r="E63" s="28" t="s">
        <v>19</v>
      </c>
      <c r="F63" s="29" t="e">
        <f>#REF!</f>
        <v>#REF!</v>
      </c>
      <c r="G63" s="29">
        <v>450.09</v>
      </c>
      <c r="H63" s="29" t="e">
        <f t="shared" si="12"/>
        <v>#REF!</v>
      </c>
      <c r="I63" s="29" t="e">
        <f t="shared" si="13"/>
        <v>#REF!</v>
      </c>
      <c r="J63" s="40" t="e">
        <f t="shared" si="14"/>
        <v>#REF!</v>
      </c>
      <c r="L63" s="7"/>
    </row>
    <row r="64" spans="1:12" ht="48">
      <c r="A64" s="39" t="s">
        <v>272</v>
      </c>
      <c r="B64" s="26">
        <v>94582</v>
      </c>
      <c r="C64" s="68" t="s">
        <v>29</v>
      </c>
      <c r="D64" s="27" t="s">
        <v>254</v>
      </c>
      <c r="E64" s="28" t="s">
        <v>19</v>
      </c>
      <c r="F64" s="29" t="e">
        <f>#REF!</f>
        <v>#REF!</v>
      </c>
      <c r="G64" s="29">
        <v>450.09</v>
      </c>
      <c r="H64" s="29" t="e">
        <f t="shared" si="12"/>
        <v>#REF!</v>
      </c>
      <c r="I64" s="29" t="e">
        <f t="shared" si="13"/>
        <v>#REF!</v>
      </c>
      <c r="J64" s="40" t="e">
        <f t="shared" si="14"/>
        <v>#REF!</v>
      </c>
      <c r="L64" s="7"/>
    </row>
    <row r="65" spans="1:14" ht="48">
      <c r="A65" s="39" t="s">
        <v>273</v>
      </c>
      <c r="B65" s="26">
        <v>94582</v>
      </c>
      <c r="C65" s="68" t="s">
        <v>29</v>
      </c>
      <c r="D65" s="27" t="s">
        <v>255</v>
      </c>
      <c r="E65" s="28" t="s">
        <v>19</v>
      </c>
      <c r="F65" s="83" t="e">
        <f>#REF!</f>
        <v>#REF!</v>
      </c>
      <c r="G65" s="29">
        <v>450.09</v>
      </c>
      <c r="H65" s="29" t="e">
        <f t="shared" si="12"/>
        <v>#REF!</v>
      </c>
      <c r="I65" s="29" t="e">
        <f t="shared" si="13"/>
        <v>#REF!</v>
      </c>
      <c r="J65" s="40" t="e">
        <f t="shared" si="14"/>
        <v>#REF!</v>
      </c>
      <c r="L65" s="55"/>
      <c r="N65" s="67"/>
    </row>
    <row r="66" spans="1:14" ht="36">
      <c r="A66" s="39" t="s">
        <v>274</v>
      </c>
      <c r="B66" s="26">
        <v>94569</v>
      </c>
      <c r="C66" s="68" t="s">
        <v>29</v>
      </c>
      <c r="D66" s="27" t="s">
        <v>256</v>
      </c>
      <c r="E66" s="28" t="s">
        <v>19</v>
      </c>
      <c r="F66" s="83" t="e">
        <f>#REF!</f>
        <v>#REF!</v>
      </c>
      <c r="G66" s="29">
        <v>483.07</v>
      </c>
      <c r="H66" s="29" t="e">
        <f t="shared" si="12"/>
        <v>#REF!</v>
      </c>
      <c r="I66" s="29" t="e">
        <f t="shared" si="13"/>
        <v>#REF!</v>
      </c>
      <c r="J66" s="40" t="e">
        <f t="shared" si="14"/>
        <v>#REF!</v>
      </c>
      <c r="L66" s="55"/>
      <c r="N66" s="67"/>
    </row>
    <row r="67" spans="1:14" ht="36">
      <c r="A67" s="39" t="s">
        <v>275</v>
      </c>
      <c r="B67" s="26">
        <v>94569</v>
      </c>
      <c r="C67" s="68" t="s">
        <v>29</v>
      </c>
      <c r="D67" s="27" t="s">
        <v>258</v>
      </c>
      <c r="E67" s="28" t="s">
        <v>19</v>
      </c>
      <c r="F67" s="83" t="e">
        <f>#REF!</f>
        <v>#REF!</v>
      </c>
      <c r="G67" s="29">
        <v>483.07</v>
      </c>
      <c r="H67" s="29" t="e">
        <f t="shared" si="12"/>
        <v>#REF!</v>
      </c>
      <c r="I67" s="29" t="e">
        <f t="shared" si="13"/>
        <v>#REF!</v>
      </c>
      <c r="J67" s="40" t="e">
        <f t="shared" si="14"/>
        <v>#REF!</v>
      </c>
      <c r="L67" s="55"/>
      <c r="N67" s="67"/>
    </row>
    <row r="68" spans="1:14" ht="36">
      <c r="A68" s="39" t="s">
        <v>276</v>
      </c>
      <c r="B68" s="26">
        <v>94569</v>
      </c>
      <c r="C68" s="68" t="s">
        <v>29</v>
      </c>
      <c r="D68" s="27" t="s">
        <v>257</v>
      </c>
      <c r="E68" s="28" t="s">
        <v>19</v>
      </c>
      <c r="F68" s="83" t="e">
        <f>#REF!</f>
        <v>#REF!</v>
      </c>
      <c r="G68" s="29">
        <v>483.07</v>
      </c>
      <c r="H68" s="29" t="e">
        <f t="shared" si="12"/>
        <v>#REF!</v>
      </c>
      <c r="I68" s="29" t="e">
        <f t="shared" si="13"/>
        <v>#REF!</v>
      </c>
      <c r="J68" s="40" t="e">
        <f t="shared" si="14"/>
        <v>#REF!</v>
      </c>
      <c r="L68" s="55"/>
      <c r="N68" s="67"/>
    </row>
    <row r="69" spans="1:14" ht="24">
      <c r="A69" s="39" t="s">
        <v>277</v>
      </c>
      <c r="B69" s="26" t="s">
        <v>135</v>
      </c>
      <c r="C69" s="68" t="s">
        <v>29</v>
      </c>
      <c r="D69" s="27" t="s">
        <v>134</v>
      </c>
      <c r="E69" s="28" t="s">
        <v>16</v>
      </c>
      <c r="F69" s="83" t="e">
        <f>#REF!</f>
        <v>#REF!</v>
      </c>
      <c r="G69" s="29">
        <v>71.34</v>
      </c>
      <c r="H69" s="29" t="e">
        <f t="shared" si="12"/>
        <v>#REF!</v>
      </c>
      <c r="I69" s="29" t="e">
        <f t="shared" si="13"/>
        <v>#REF!</v>
      </c>
      <c r="J69" s="40" t="e">
        <f t="shared" si="14"/>
        <v>#REF!</v>
      </c>
      <c r="L69" s="55"/>
      <c r="N69" s="67"/>
    </row>
    <row r="70" spans="1:14">
      <c r="A70" s="217" t="s">
        <v>98</v>
      </c>
      <c r="B70" s="218"/>
      <c r="C70" s="218"/>
      <c r="D70" s="218"/>
      <c r="E70" s="218"/>
      <c r="F70" s="218"/>
      <c r="G70" s="218"/>
      <c r="H70" s="218"/>
      <c r="I70" s="42" t="e">
        <f>SUM(I52:I69)</f>
        <v>#REF!</v>
      </c>
      <c r="J70" s="42" t="e">
        <f>SUM(J52:J69)</f>
        <v>#REF!</v>
      </c>
    </row>
    <row r="71" spans="1:14">
      <c r="A71" s="37">
        <v>9</v>
      </c>
      <c r="B71" s="30"/>
      <c r="C71" s="23"/>
      <c r="D71" s="24" t="s">
        <v>6</v>
      </c>
      <c r="E71" s="31"/>
      <c r="F71" s="32"/>
      <c r="G71" s="32"/>
      <c r="H71" s="32"/>
      <c r="I71" s="25"/>
      <c r="J71" s="38"/>
    </row>
    <row r="72" spans="1:14">
      <c r="A72" s="39" t="s">
        <v>80</v>
      </c>
      <c r="B72" s="26">
        <v>87879</v>
      </c>
      <c r="C72" s="68" t="s">
        <v>29</v>
      </c>
      <c r="D72" s="27" t="s">
        <v>20</v>
      </c>
      <c r="E72" s="28" t="s">
        <v>19</v>
      </c>
      <c r="F72" s="29" t="e">
        <f>#REF!</f>
        <v>#REF!</v>
      </c>
      <c r="G72" s="29">
        <v>2.37</v>
      </c>
      <c r="H72" s="29" t="e">
        <f t="shared" ref="H72:H76" si="15">G72*(1+$I$5)</f>
        <v>#REF!</v>
      </c>
      <c r="I72" s="29" t="e">
        <f t="shared" ref="I72:I76" si="16">F72*G72</f>
        <v>#REF!</v>
      </c>
      <c r="J72" s="40" t="e">
        <f t="shared" ref="J72:J76" si="17">F72*H72</f>
        <v>#REF!</v>
      </c>
      <c r="L72" s="7" t="e">
        <f>J72/$J$77</f>
        <v>#REF!</v>
      </c>
    </row>
    <row r="73" spans="1:14" ht="72">
      <c r="A73" s="39" t="s">
        <v>81</v>
      </c>
      <c r="B73" s="26">
        <v>87536</v>
      </c>
      <c r="C73" s="68" t="s">
        <v>29</v>
      </c>
      <c r="D73" s="27" t="s">
        <v>154</v>
      </c>
      <c r="E73" s="28" t="s">
        <v>19</v>
      </c>
      <c r="F73" s="29" t="e">
        <f>#REF!</f>
        <v>#REF!</v>
      </c>
      <c r="G73" s="29">
        <v>26.7</v>
      </c>
      <c r="H73" s="29" t="e">
        <f t="shared" si="15"/>
        <v>#REF!</v>
      </c>
      <c r="I73" s="29" t="e">
        <f t="shared" si="16"/>
        <v>#REF!</v>
      </c>
      <c r="J73" s="40" t="e">
        <f t="shared" si="17"/>
        <v>#REF!</v>
      </c>
      <c r="L73" s="7"/>
    </row>
    <row r="74" spans="1:14" ht="60">
      <c r="A74" s="39" t="s">
        <v>295</v>
      </c>
      <c r="B74" s="26">
        <v>87530</v>
      </c>
      <c r="C74" s="68" t="s">
        <v>29</v>
      </c>
      <c r="D74" s="27" t="s">
        <v>155</v>
      </c>
      <c r="E74" s="28" t="s">
        <v>19</v>
      </c>
      <c r="F74" s="29" t="e">
        <f>#REF!</f>
        <v>#REF!</v>
      </c>
      <c r="G74" s="29">
        <v>31.15</v>
      </c>
      <c r="H74" s="29" t="e">
        <f t="shared" si="15"/>
        <v>#REF!</v>
      </c>
      <c r="I74" s="29" t="e">
        <f t="shared" si="16"/>
        <v>#REF!</v>
      </c>
      <c r="J74" s="40" t="e">
        <f t="shared" si="17"/>
        <v>#REF!</v>
      </c>
      <c r="L74" s="7"/>
    </row>
    <row r="75" spans="1:14" ht="48">
      <c r="A75" s="39" t="s">
        <v>108</v>
      </c>
      <c r="B75" s="26">
        <v>87777</v>
      </c>
      <c r="C75" s="68" t="s">
        <v>29</v>
      </c>
      <c r="D75" s="27" t="s">
        <v>156</v>
      </c>
      <c r="E75" s="28" t="s">
        <v>19</v>
      </c>
      <c r="F75" s="29" t="e">
        <f>#REF!</f>
        <v>#REF!</v>
      </c>
      <c r="G75" s="29">
        <v>42.31</v>
      </c>
      <c r="H75" s="29" t="e">
        <f t="shared" si="15"/>
        <v>#REF!</v>
      </c>
      <c r="I75" s="29" t="e">
        <f t="shared" si="16"/>
        <v>#REF!</v>
      </c>
      <c r="J75" s="40" t="e">
        <f t="shared" si="17"/>
        <v>#REF!</v>
      </c>
      <c r="L75" s="7"/>
    </row>
    <row r="76" spans="1:14" ht="24">
      <c r="A76" s="39" t="s">
        <v>136</v>
      </c>
      <c r="B76" s="26">
        <v>87265</v>
      </c>
      <c r="C76" s="68" t="s">
        <v>29</v>
      </c>
      <c r="D76" s="27" t="s">
        <v>259</v>
      </c>
      <c r="E76" s="28" t="s">
        <v>19</v>
      </c>
      <c r="F76" s="29" t="e">
        <f>#REF!</f>
        <v>#REF!</v>
      </c>
      <c r="G76" s="29">
        <v>34.340000000000003</v>
      </c>
      <c r="H76" s="29" t="e">
        <f t="shared" si="15"/>
        <v>#REF!</v>
      </c>
      <c r="I76" s="29" t="e">
        <f t="shared" si="16"/>
        <v>#REF!</v>
      </c>
      <c r="J76" s="40" t="e">
        <f t="shared" si="17"/>
        <v>#REF!</v>
      </c>
      <c r="L76" s="7"/>
    </row>
    <row r="77" spans="1:14">
      <c r="A77" s="217" t="s">
        <v>98</v>
      </c>
      <c r="B77" s="218"/>
      <c r="C77" s="218"/>
      <c r="D77" s="218"/>
      <c r="E77" s="218"/>
      <c r="F77" s="218"/>
      <c r="G77" s="218"/>
      <c r="H77" s="218"/>
      <c r="I77" s="42" t="e">
        <f>SUM(I72:I76)</f>
        <v>#REF!</v>
      </c>
      <c r="J77" s="42" t="e">
        <f>SUM(J72:J76)</f>
        <v>#REF!</v>
      </c>
    </row>
    <row r="78" spans="1:14">
      <c r="A78" s="37">
        <v>10</v>
      </c>
      <c r="B78" s="30"/>
      <c r="C78" s="23"/>
      <c r="D78" s="24" t="s">
        <v>58</v>
      </c>
      <c r="E78" s="31"/>
      <c r="F78" s="32" t="s">
        <v>74</v>
      </c>
      <c r="G78" s="32"/>
      <c r="H78" s="32"/>
      <c r="I78" s="25"/>
      <c r="J78" s="38"/>
    </row>
    <row r="79" spans="1:14" ht="36">
      <c r="A79" s="39" t="s">
        <v>45</v>
      </c>
      <c r="B79" s="26">
        <v>83534</v>
      </c>
      <c r="C79" s="68" t="s">
        <v>29</v>
      </c>
      <c r="D79" s="27" t="s">
        <v>157</v>
      </c>
      <c r="E79" s="28" t="s">
        <v>18</v>
      </c>
      <c r="F79" s="29" t="e">
        <f>#REF!</f>
        <v>#REF!</v>
      </c>
      <c r="G79" s="29">
        <v>474.17</v>
      </c>
      <c r="H79" s="29" t="e">
        <f t="shared" ref="H79:H81" si="18">G79*(1+$I$5)</f>
        <v>#REF!</v>
      </c>
      <c r="I79" s="29" t="e">
        <f t="shared" ref="I79:I81" si="19">F79*G79</f>
        <v>#REF!</v>
      </c>
      <c r="J79" s="40" t="e">
        <f t="shared" ref="J79:J81" si="20">F79*H79</f>
        <v>#REF!</v>
      </c>
      <c r="L79" s="65">
        <f>L52</f>
        <v>0</v>
      </c>
    </row>
    <row r="80" spans="1:14" ht="36">
      <c r="A80" s="39" t="s">
        <v>46</v>
      </c>
      <c r="B80" s="26" t="s">
        <v>26</v>
      </c>
      <c r="C80" s="68" t="s">
        <v>29</v>
      </c>
      <c r="D80" s="27" t="s">
        <v>59</v>
      </c>
      <c r="E80" s="28" t="s">
        <v>19</v>
      </c>
      <c r="F80" s="29" t="e">
        <f>#REF!</f>
        <v>#REF!</v>
      </c>
      <c r="G80" s="29">
        <v>30.51</v>
      </c>
      <c r="H80" s="29" t="e">
        <f t="shared" si="18"/>
        <v>#REF!</v>
      </c>
      <c r="I80" s="29" t="e">
        <f t="shared" si="19"/>
        <v>#REF!</v>
      </c>
      <c r="J80" s="40" t="e">
        <f t="shared" si="20"/>
        <v>#REF!</v>
      </c>
      <c r="L80" s="7" t="e">
        <f>J80/$J$82</f>
        <v>#REF!</v>
      </c>
    </row>
    <row r="81" spans="1:12" ht="36">
      <c r="A81" s="39" t="s">
        <v>82</v>
      </c>
      <c r="B81" s="26">
        <v>84191</v>
      </c>
      <c r="C81" s="68" t="s">
        <v>29</v>
      </c>
      <c r="D81" s="27" t="s">
        <v>60</v>
      </c>
      <c r="E81" s="28" t="s">
        <v>19</v>
      </c>
      <c r="F81" s="29" t="e">
        <f>#REF!</f>
        <v>#REF!</v>
      </c>
      <c r="G81" s="29">
        <v>103.64</v>
      </c>
      <c r="H81" s="29" t="e">
        <f t="shared" si="18"/>
        <v>#REF!</v>
      </c>
      <c r="I81" s="29" t="e">
        <f t="shared" si="19"/>
        <v>#REF!</v>
      </c>
      <c r="J81" s="40" t="e">
        <f t="shared" si="20"/>
        <v>#REF!</v>
      </c>
      <c r="L81" s="7" t="e">
        <f>J81/$J$82</f>
        <v>#REF!</v>
      </c>
    </row>
    <row r="82" spans="1:12">
      <c r="A82" s="217" t="s">
        <v>97</v>
      </c>
      <c r="B82" s="218"/>
      <c r="C82" s="218"/>
      <c r="D82" s="218"/>
      <c r="E82" s="218"/>
      <c r="F82" s="218"/>
      <c r="G82" s="218"/>
      <c r="H82" s="218"/>
      <c r="I82" s="42" t="e">
        <f>SUM(I79:I81)</f>
        <v>#REF!</v>
      </c>
      <c r="J82" s="42" t="e">
        <f>SUM(J79:J81)</f>
        <v>#REF!</v>
      </c>
    </row>
    <row r="83" spans="1:12">
      <c r="A83" s="37">
        <v>11</v>
      </c>
      <c r="B83" s="30"/>
      <c r="C83" s="23"/>
      <c r="D83" s="24" t="s">
        <v>5</v>
      </c>
      <c r="E83" s="31"/>
      <c r="F83" s="32"/>
      <c r="G83" s="32"/>
      <c r="H83" s="32"/>
      <c r="I83" s="25"/>
      <c r="J83" s="38"/>
    </row>
    <row r="84" spans="1:12">
      <c r="A84" s="39" t="s">
        <v>47</v>
      </c>
      <c r="B84" s="82">
        <v>1200</v>
      </c>
      <c r="C84" s="68" t="s">
        <v>30</v>
      </c>
      <c r="D84" s="27" t="s">
        <v>226</v>
      </c>
      <c r="E84" s="28" t="s">
        <v>222</v>
      </c>
      <c r="F84" s="29" t="e">
        <f>#REF!</f>
        <v>#REF!</v>
      </c>
      <c r="G84" s="29">
        <v>77.25</v>
      </c>
      <c r="H84" s="29" t="e">
        <f t="shared" ref="H84:H99" si="21">G84*(1+$I$5)</f>
        <v>#REF!</v>
      </c>
      <c r="I84" s="29" t="e">
        <f t="shared" ref="I84:I99" si="22">F84*G84</f>
        <v>#REF!</v>
      </c>
      <c r="J84" s="40" t="e">
        <f t="shared" ref="J84:J99" si="23">F84*H84</f>
        <v>#REF!</v>
      </c>
      <c r="L84" s="7" t="e">
        <f>J84/$J$100</f>
        <v>#REF!</v>
      </c>
    </row>
    <row r="85" spans="1:12">
      <c r="A85" s="39" t="s">
        <v>48</v>
      </c>
      <c r="B85" s="82">
        <v>1679</v>
      </c>
      <c r="C85" s="68" t="s">
        <v>30</v>
      </c>
      <c r="D85" s="27" t="s">
        <v>227</v>
      </c>
      <c r="E85" s="28" t="s">
        <v>222</v>
      </c>
      <c r="F85" s="29" t="e">
        <f>#REF!</f>
        <v>#REF!</v>
      </c>
      <c r="G85" s="29">
        <v>41.89</v>
      </c>
      <c r="H85" s="29" t="e">
        <f t="shared" si="21"/>
        <v>#REF!</v>
      </c>
      <c r="I85" s="29" t="e">
        <f t="shared" si="22"/>
        <v>#REF!</v>
      </c>
      <c r="J85" s="40" t="e">
        <f t="shared" si="23"/>
        <v>#REF!</v>
      </c>
      <c r="L85" s="7"/>
    </row>
    <row r="86" spans="1:12">
      <c r="A86" s="39" t="s">
        <v>49</v>
      </c>
      <c r="B86" s="82">
        <v>1678</v>
      </c>
      <c r="C86" s="68" t="s">
        <v>30</v>
      </c>
      <c r="D86" s="27" t="s">
        <v>228</v>
      </c>
      <c r="E86" s="28" t="s">
        <v>222</v>
      </c>
      <c r="F86" s="29" t="e">
        <f>#REF!</f>
        <v>#REF!</v>
      </c>
      <c r="G86" s="29">
        <v>61.73</v>
      </c>
      <c r="H86" s="29" t="e">
        <f t="shared" si="21"/>
        <v>#REF!</v>
      </c>
      <c r="I86" s="29" t="e">
        <f t="shared" si="22"/>
        <v>#REF!</v>
      </c>
      <c r="J86" s="40" t="e">
        <f t="shared" si="23"/>
        <v>#REF!</v>
      </c>
      <c r="L86" s="7"/>
    </row>
    <row r="87" spans="1:12">
      <c r="A87" s="39" t="s">
        <v>83</v>
      </c>
      <c r="B87" s="82">
        <v>1683</v>
      </c>
      <c r="C87" s="68" t="s">
        <v>30</v>
      </c>
      <c r="D87" s="27" t="s">
        <v>239</v>
      </c>
      <c r="E87" s="28" t="s">
        <v>222</v>
      </c>
      <c r="F87" s="29">
        <v>6</v>
      </c>
      <c r="G87" s="29">
        <v>60.39</v>
      </c>
      <c r="H87" s="29" t="e">
        <f t="shared" si="21"/>
        <v>#REF!</v>
      </c>
      <c r="I87" s="29">
        <f t="shared" si="22"/>
        <v>362.34000000000003</v>
      </c>
      <c r="J87" s="40" t="e">
        <f t="shared" si="23"/>
        <v>#REF!</v>
      </c>
      <c r="L87" s="7"/>
    </row>
    <row r="88" spans="1:12">
      <c r="A88" s="39" t="s">
        <v>84</v>
      </c>
      <c r="B88" s="82" t="s">
        <v>223</v>
      </c>
      <c r="C88" s="68" t="s">
        <v>29</v>
      </c>
      <c r="D88" s="27" t="s">
        <v>229</v>
      </c>
      <c r="E88" s="28" t="s">
        <v>203</v>
      </c>
      <c r="F88" s="29" t="e">
        <f>#REF!</f>
        <v>#REF!</v>
      </c>
      <c r="G88" s="29">
        <v>188.07</v>
      </c>
      <c r="H88" s="29" t="e">
        <f t="shared" si="21"/>
        <v>#REF!</v>
      </c>
      <c r="I88" s="29" t="e">
        <f t="shared" si="22"/>
        <v>#REF!</v>
      </c>
      <c r="J88" s="40" t="e">
        <f t="shared" si="23"/>
        <v>#REF!</v>
      </c>
      <c r="L88" s="7"/>
    </row>
    <row r="89" spans="1:12">
      <c r="A89" s="39" t="s">
        <v>85</v>
      </c>
      <c r="B89" s="82">
        <v>89707</v>
      </c>
      <c r="C89" s="68" t="s">
        <v>29</v>
      </c>
      <c r="D89" s="27" t="s">
        <v>230</v>
      </c>
      <c r="E89" s="28" t="s">
        <v>203</v>
      </c>
      <c r="F89" s="29" t="e">
        <f>#REF!</f>
        <v>#REF!</v>
      </c>
      <c r="G89" s="29">
        <v>19.89</v>
      </c>
      <c r="H89" s="29" t="e">
        <f t="shared" si="21"/>
        <v>#REF!</v>
      </c>
      <c r="I89" s="29" t="e">
        <f t="shared" si="22"/>
        <v>#REF!</v>
      </c>
      <c r="J89" s="40" t="e">
        <f t="shared" si="23"/>
        <v>#REF!</v>
      </c>
      <c r="L89" s="7"/>
    </row>
    <row r="90" spans="1:12">
      <c r="A90" s="39" t="s">
        <v>86</v>
      </c>
      <c r="B90" s="82">
        <v>89709</v>
      </c>
      <c r="C90" s="68" t="s">
        <v>29</v>
      </c>
      <c r="D90" s="27" t="s">
        <v>231</v>
      </c>
      <c r="E90" s="28" t="s">
        <v>203</v>
      </c>
      <c r="F90" s="29" t="e">
        <f>#REF!</f>
        <v>#REF!</v>
      </c>
      <c r="G90" s="29">
        <v>7.34</v>
      </c>
      <c r="H90" s="29" t="e">
        <f t="shared" si="21"/>
        <v>#REF!</v>
      </c>
      <c r="I90" s="29" t="e">
        <f t="shared" si="22"/>
        <v>#REF!</v>
      </c>
      <c r="J90" s="40" t="e">
        <f t="shared" si="23"/>
        <v>#REF!</v>
      </c>
      <c r="L90" s="7"/>
    </row>
    <row r="91" spans="1:12">
      <c r="A91" s="39" t="s">
        <v>278</v>
      </c>
      <c r="B91" s="80" t="s">
        <v>224</v>
      </c>
      <c r="C91" s="68" t="s">
        <v>29</v>
      </c>
      <c r="D91" s="27" t="s">
        <v>232</v>
      </c>
      <c r="E91" s="28" t="s">
        <v>203</v>
      </c>
      <c r="F91" s="29" t="e">
        <f>#REF!</f>
        <v>#REF!</v>
      </c>
      <c r="G91" s="29">
        <v>121.2</v>
      </c>
      <c r="H91" s="29" t="e">
        <f t="shared" si="21"/>
        <v>#REF!</v>
      </c>
      <c r="I91" s="29" t="e">
        <f t="shared" si="22"/>
        <v>#REF!</v>
      </c>
      <c r="J91" s="40" t="e">
        <f t="shared" si="23"/>
        <v>#REF!</v>
      </c>
      <c r="L91" s="7"/>
    </row>
    <row r="92" spans="1:12">
      <c r="A92" s="39" t="s">
        <v>279</v>
      </c>
      <c r="B92" s="82">
        <v>89987</v>
      </c>
      <c r="C92" s="68" t="s">
        <v>29</v>
      </c>
      <c r="D92" s="27" t="s">
        <v>233</v>
      </c>
      <c r="E92" s="28" t="s">
        <v>203</v>
      </c>
      <c r="F92" s="29" t="e">
        <f>#REF!</f>
        <v>#REF!</v>
      </c>
      <c r="G92" s="29">
        <v>70.2</v>
      </c>
      <c r="H92" s="29" t="e">
        <f t="shared" si="21"/>
        <v>#REF!</v>
      </c>
      <c r="I92" s="29" t="e">
        <f t="shared" si="22"/>
        <v>#REF!</v>
      </c>
      <c r="J92" s="40" t="e">
        <f t="shared" si="23"/>
        <v>#REF!</v>
      </c>
      <c r="L92" s="7"/>
    </row>
    <row r="93" spans="1:12">
      <c r="A93" s="39" t="s">
        <v>280</v>
      </c>
      <c r="B93" s="82">
        <v>89984</v>
      </c>
      <c r="C93" s="68" t="s">
        <v>29</v>
      </c>
      <c r="D93" s="27" t="s">
        <v>234</v>
      </c>
      <c r="E93" s="28" t="s">
        <v>203</v>
      </c>
      <c r="F93" s="29" t="e">
        <f>#REF!</f>
        <v>#REF!</v>
      </c>
      <c r="G93" s="29">
        <v>64.81</v>
      </c>
      <c r="H93" s="29" t="e">
        <f t="shared" si="21"/>
        <v>#REF!</v>
      </c>
      <c r="I93" s="29" t="e">
        <f t="shared" si="22"/>
        <v>#REF!</v>
      </c>
      <c r="J93" s="40" t="e">
        <f t="shared" si="23"/>
        <v>#REF!</v>
      </c>
      <c r="L93" s="7"/>
    </row>
    <row r="94" spans="1:12">
      <c r="A94" s="39" t="s">
        <v>281</v>
      </c>
      <c r="B94" s="82">
        <v>89356</v>
      </c>
      <c r="C94" s="68" t="s">
        <v>29</v>
      </c>
      <c r="D94" s="27" t="s">
        <v>235</v>
      </c>
      <c r="E94" s="28" t="s">
        <v>225</v>
      </c>
      <c r="F94" s="29" t="e">
        <f>#REF!</f>
        <v>#REF!</v>
      </c>
      <c r="G94" s="29">
        <v>14.76</v>
      </c>
      <c r="H94" s="29" t="e">
        <f t="shared" si="21"/>
        <v>#REF!</v>
      </c>
      <c r="I94" s="29" t="e">
        <f t="shared" si="22"/>
        <v>#REF!</v>
      </c>
      <c r="J94" s="40" t="e">
        <f t="shared" si="23"/>
        <v>#REF!</v>
      </c>
      <c r="L94" s="7"/>
    </row>
    <row r="95" spans="1:12">
      <c r="A95" s="39" t="s">
        <v>282</v>
      </c>
      <c r="B95" s="82">
        <v>89714</v>
      </c>
      <c r="C95" s="68" t="s">
        <v>29</v>
      </c>
      <c r="D95" s="27" t="s">
        <v>236</v>
      </c>
      <c r="E95" s="28" t="s">
        <v>225</v>
      </c>
      <c r="F95" s="29" t="e">
        <f>#REF!</f>
        <v>#REF!</v>
      </c>
      <c r="G95" s="29">
        <v>36.64</v>
      </c>
      <c r="H95" s="29" t="e">
        <f t="shared" si="21"/>
        <v>#REF!</v>
      </c>
      <c r="I95" s="29" t="e">
        <f t="shared" si="22"/>
        <v>#REF!</v>
      </c>
      <c r="J95" s="40" t="e">
        <f t="shared" si="23"/>
        <v>#REF!</v>
      </c>
      <c r="L95" s="7"/>
    </row>
    <row r="96" spans="1:12">
      <c r="A96" s="39" t="s">
        <v>283</v>
      </c>
      <c r="B96" s="82">
        <v>89712</v>
      </c>
      <c r="C96" s="68" t="s">
        <v>29</v>
      </c>
      <c r="D96" s="27" t="s">
        <v>237</v>
      </c>
      <c r="E96" s="28" t="s">
        <v>225</v>
      </c>
      <c r="F96" s="29" t="e">
        <f>#REF!</f>
        <v>#REF!</v>
      </c>
      <c r="G96" s="29">
        <v>19.23</v>
      </c>
      <c r="H96" s="29" t="e">
        <f t="shared" si="21"/>
        <v>#REF!</v>
      </c>
      <c r="I96" s="29" t="e">
        <f t="shared" si="22"/>
        <v>#REF!</v>
      </c>
      <c r="J96" s="40" t="e">
        <f t="shared" si="23"/>
        <v>#REF!</v>
      </c>
      <c r="L96" s="7"/>
    </row>
    <row r="97" spans="1:12">
      <c r="A97" s="39" t="s">
        <v>284</v>
      </c>
      <c r="B97" s="82">
        <v>89448</v>
      </c>
      <c r="C97" s="68" t="s">
        <v>29</v>
      </c>
      <c r="D97" s="27" t="s">
        <v>238</v>
      </c>
      <c r="E97" s="28" t="s">
        <v>225</v>
      </c>
      <c r="F97" s="29" t="e">
        <f>#REF!</f>
        <v>#REF!</v>
      </c>
      <c r="G97" s="29">
        <v>9.5399999999999991</v>
      </c>
      <c r="H97" s="29" t="e">
        <f t="shared" si="21"/>
        <v>#REF!</v>
      </c>
      <c r="I97" s="29" t="e">
        <f t="shared" si="22"/>
        <v>#REF!</v>
      </c>
      <c r="J97" s="40" t="e">
        <f t="shared" si="23"/>
        <v>#REF!</v>
      </c>
      <c r="L97" s="7"/>
    </row>
    <row r="98" spans="1:12">
      <c r="A98" s="39" t="s">
        <v>288</v>
      </c>
      <c r="B98" s="82">
        <v>95463</v>
      </c>
      <c r="C98" s="68" t="s">
        <v>29</v>
      </c>
      <c r="D98" s="27" t="s">
        <v>287</v>
      </c>
      <c r="E98" s="28"/>
      <c r="F98" s="29">
        <v>1</v>
      </c>
      <c r="G98" s="29">
        <v>1205.8399999999999</v>
      </c>
      <c r="H98" s="29" t="e">
        <f t="shared" si="21"/>
        <v>#REF!</v>
      </c>
      <c r="I98" s="29">
        <f t="shared" si="22"/>
        <v>1205.8399999999999</v>
      </c>
      <c r="J98" s="40" t="e">
        <f t="shared" si="23"/>
        <v>#REF!</v>
      </c>
      <c r="L98" s="7"/>
    </row>
    <row r="99" spans="1:12" ht="24">
      <c r="A99" s="39" t="s">
        <v>289</v>
      </c>
      <c r="B99" s="82" t="s">
        <v>285</v>
      </c>
      <c r="C99" s="68" t="s">
        <v>29</v>
      </c>
      <c r="D99" s="27" t="s">
        <v>286</v>
      </c>
      <c r="E99" s="28" t="s">
        <v>203</v>
      </c>
      <c r="F99" s="29">
        <v>1</v>
      </c>
      <c r="G99" s="29">
        <v>1241.9000000000001</v>
      </c>
      <c r="H99" s="29" t="e">
        <f t="shared" si="21"/>
        <v>#REF!</v>
      </c>
      <c r="I99" s="29">
        <f t="shared" si="22"/>
        <v>1241.9000000000001</v>
      </c>
      <c r="J99" s="40" t="e">
        <f t="shared" si="23"/>
        <v>#REF!</v>
      </c>
      <c r="L99" s="7"/>
    </row>
    <row r="100" spans="1:12">
      <c r="A100" s="217" t="s">
        <v>96</v>
      </c>
      <c r="B100" s="218"/>
      <c r="C100" s="218"/>
      <c r="D100" s="218"/>
      <c r="E100" s="218"/>
      <c r="F100" s="218"/>
      <c r="G100" s="218"/>
      <c r="H100" s="218"/>
      <c r="I100" s="42" t="e">
        <f>SUM(I84:I99)</f>
        <v>#REF!</v>
      </c>
      <c r="J100" s="42" t="e">
        <f>SUM(J84:J99)</f>
        <v>#REF!</v>
      </c>
    </row>
    <row r="101" spans="1:12">
      <c r="A101" s="37">
        <v>12</v>
      </c>
      <c r="B101" s="30"/>
      <c r="C101" s="23"/>
      <c r="D101" s="24" t="s">
        <v>63</v>
      </c>
      <c r="E101" s="31"/>
      <c r="F101" s="32"/>
      <c r="G101" s="32"/>
      <c r="H101" s="32"/>
      <c r="I101" s="25"/>
      <c r="J101" s="38"/>
    </row>
    <row r="102" spans="1:12" s="100" customFormat="1" ht="48">
      <c r="A102" s="93" t="s">
        <v>50</v>
      </c>
      <c r="B102" s="94">
        <v>86931</v>
      </c>
      <c r="C102" s="95" t="s">
        <v>29</v>
      </c>
      <c r="D102" s="96" t="s">
        <v>66</v>
      </c>
      <c r="E102" s="97" t="s">
        <v>62</v>
      </c>
      <c r="F102" s="98">
        <v>7</v>
      </c>
      <c r="G102" s="98">
        <v>354.01</v>
      </c>
      <c r="H102" s="98" t="e">
        <f t="shared" ref="H102:H114" si="24">G102*(1+$I$5)</f>
        <v>#REF!</v>
      </c>
      <c r="I102" s="98">
        <f t="shared" ref="I102:I114" si="25">F102*G102</f>
        <v>2478.0699999999997</v>
      </c>
      <c r="J102" s="99" t="e">
        <f t="shared" ref="J102:J114" si="26">F102*H102</f>
        <v>#REF!</v>
      </c>
    </row>
    <row r="103" spans="1:12" s="100" customFormat="1" ht="24">
      <c r="A103" s="93" t="s">
        <v>51</v>
      </c>
      <c r="B103" s="94">
        <v>2066</v>
      </c>
      <c r="C103" s="95" t="s">
        <v>30</v>
      </c>
      <c r="D103" s="96" t="s">
        <v>67</v>
      </c>
      <c r="E103" s="97" t="s">
        <v>62</v>
      </c>
      <c r="F103" s="98">
        <v>7</v>
      </c>
      <c r="G103" s="98">
        <v>34.51</v>
      </c>
      <c r="H103" s="98" t="e">
        <f t="shared" si="24"/>
        <v>#REF!</v>
      </c>
      <c r="I103" s="98">
        <f t="shared" si="25"/>
        <v>241.57</v>
      </c>
      <c r="J103" s="99" t="e">
        <f t="shared" si="26"/>
        <v>#REF!</v>
      </c>
    </row>
    <row r="104" spans="1:12" s="92" customFormat="1" ht="48">
      <c r="A104" s="85" t="s">
        <v>87</v>
      </c>
      <c r="B104" s="86">
        <v>95472</v>
      </c>
      <c r="C104" s="87" t="s">
        <v>29</v>
      </c>
      <c r="D104" s="88" t="s">
        <v>291</v>
      </c>
      <c r="E104" s="89" t="s">
        <v>62</v>
      </c>
      <c r="F104" s="90">
        <v>2</v>
      </c>
      <c r="G104" s="90">
        <v>578.83000000000004</v>
      </c>
      <c r="H104" s="90" t="e">
        <f t="shared" si="24"/>
        <v>#REF!</v>
      </c>
      <c r="I104" s="90">
        <f t="shared" si="25"/>
        <v>1157.6600000000001</v>
      </c>
      <c r="J104" s="91" t="e">
        <f t="shared" si="26"/>
        <v>#REF!</v>
      </c>
    </row>
    <row r="105" spans="1:12" s="92" customFormat="1" ht="24">
      <c r="A105" s="85" t="s">
        <v>213</v>
      </c>
      <c r="B105" s="86">
        <v>4387</v>
      </c>
      <c r="C105" s="87" t="s">
        <v>30</v>
      </c>
      <c r="D105" s="88" t="s">
        <v>296</v>
      </c>
      <c r="E105" s="89" t="s">
        <v>62</v>
      </c>
      <c r="F105" s="90">
        <v>2</v>
      </c>
      <c r="G105" s="90">
        <v>525.94000000000005</v>
      </c>
      <c r="H105" s="90" t="e">
        <f t="shared" si="24"/>
        <v>#REF!</v>
      </c>
      <c r="I105" s="90">
        <f t="shared" si="25"/>
        <v>1051.8800000000001</v>
      </c>
      <c r="J105" s="91" t="e">
        <f t="shared" si="26"/>
        <v>#REF!</v>
      </c>
    </row>
    <row r="106" spans="1:12" s="100" customFormat="1" ht="24">
      <c r="A106" s="93" t="s">
        <v>212</v>
      </c>
      <c r="B106" s="94">
        <v>95544</v>
      </c>
      <c r="C106" s="95" t="s">
        <v>29</v>
      </c>
      <c r="D106" s="96" t="s">
        <v>290</v>
      </c>
      <c r="E106" s="97" t="s">
        <v>62</v>
      </c>
      <c r="F106" s="98" t="e">
        <f>#REF!</f>
        <v>#REF!</v>
      </c>
      <c r="G106" s="98">
        <v>22.59</v>
      </c>
      <c r="H106" s="98" t="e">
        <f t="shared" si="24"/>
        <v>#REF!</v>
      </c>
      <c r="I106" s="98" t="e">
        <f t="shared" si="25"/>
        <v>#REF!</v>
      </c>
      <c r="J106" s="99" t="e">
        <f t="shared" si="26"/>
        <v>#REF!</v>
      </c>
    </row>
    <row r="107" spans="1:12" s="100" customFormat="1" ht="62.25" customHeight="1">
      <c r="A107" s="93" t="s">
        <v>211</v>
      </c>
      <c r="B107" s="94">
        <v>86942</v>
      </c>
      <c r="C107" s="95" t="s">
        <v>29</v>
      </c>
      <c r="D107" s="96" t="s">
        <v>158</v>
      </c>
      <c r="E107" s="97" t="s">
        <v>62</v>
      </c>
      <c r="F107" s="98" t="e">
        <f>#REF!</f>
        <v>#REF!</v>
      </c>
      <c r="G107" s="98">
        <v>172.18</v>
      </c>
      <c r="H107" s="98" t="e">
        <f t="shared" si="24"/>
        <v>#REF!</v>
      </c>
      <c r="I107" s="98" t="e">
        <f t="shared" si="25"/>
        <v>#REF!</v>
      </c>
      <c r="J107" s="99" t="e">
        <f t="shared" si="26"/>
        <v>#REF!</v>
      </c>
    </row>
    <row r="108" spans="1:12" s="100" customFormat="1" ht="36">
      <c r="A108" s="93" t="s">
        <v>210</v>
      </c>
      <c r="B108" s="94">
        <v>95547</v>
      </c>
      <c r="C108" s="95" t="s">
        <v>29</v>
      </c>
      <c r="D108" s="96" t="s">
        <v>159</v>
      </c>
      <c r="E108" s="97" t="s">
        <v>62</v>
      </c>
      <c r="F108" s="98" t="e">
        <f>#REF!</f>
        <v>#REF!</v>
      </c>
      <c r="G108" s="98">
        <v>50.71</v>
      </c>
      <c r="H108" s="98" t="e">
        <f t="shared" si="24"/>
        <v>#REF!</v>
      </c>
      <c r="I108" s="98" t="e">
        <f t="shared" si="25"/>
        <v>#REF!</v>
      </c>
      <c r="J108" s="99" t="e">
        <f t="shared" si="26"/>
        <v>#REF!</v>
      </c>
    </row>
    <row r="109" spans="1:12" s="92" customFormat="1" ht="48">
      <c r="A109" s="85" t="s">
        <v>209</v>
      </c>
      <c r="B109" s="86">
        <v>86935</v>
      </c>
      <c r="C109" s="87" t="s">
        <v>29</v>
      </c>
      <c r="D109" s="88" t="s">
        <v>292</v>
      </c>
      <c r="E109" s="89" t="s">
        <v>62</v>
      </c>
      <c r="F109" s="90">
        <v>11</v>
      </c>
      <c r="G109" s="90">
        <v>150.80000000000001</v>
      </c>
      <c r="H109" s="90" t="e">
        <f t="shared" si="24"/>
        <v>#REF!</v>
      </c>
      <c r="I109" s="90">
        <f t="shared" si="25"/>
        <v>1658.8000000000002</v>
      </c>
      <c r="J109" s="91" t="e">
        <f t="shared" si="26"/>
        <v>#REF!</v>
      </c>
    </row>
    <row r="110" spans="1:12" s="92" customFormat="1" ht="36">
      <c r="A110" s="85" t="s">
        <v>208</v>
      </c>
      <c r="B110" s="86">
        <v>9057</v>
      </c>
      <c r="C110" s="87" t="s">
        <v>30</v>
      </c>
      <c r="D110" s="88" t="s">
        <v>297</v>
      </c>
      <c r="E110" s="89" t="s">
        <v>62</v>
      </c>
      <c r="F110" s="90">
        <v>2</v>
      </c>
      <c r="G110" s="90">
        <v>202.99</v>
      </c>
      <c r="H110" s="90" t="e">
        <f t="shared" si="24"/>
        <v>#REF!</v>
      </c>
      <c r="I110" s="90">
        <f t="shared" si="25"/>
        <v>405.98</v>
      </c>
      <c r="J110" s="91" t="e">
        <f t="shared" si="26"/>
        <v>#REF!</v>
      </c>
    </row>
    <row r="111" spans="1:12" s="100" customFormat="1" ht="36">
      <c r="A111" s="93" t="s">
        <v>207</v>
      </c>
      <c r="B111" s="94">
        <v>86910</v>
      </c>
      <c r="C111" s="95" t="s">
        <v>29</v>
      </c>
      <c r="D111" s="96" t="s">
        <v>65</v>
      </c>
      <c r="E111" s="97" t="s">
        <v>62</v>
      </c>
      <c r="F111" s="98">
        <f>F109</f>
        <v>11</v>
      </c>
      <c r="G111" s="98">
        <v>82.83</v>
      </c>
      <c r="H111" s="98" t="e">
        <f t="shared" si="24"/>
        <v>#REF!</v>
      </c>
      <c r="I111" s="98">
        <f t="shared" si="25"/>
        <v>911.13</v>
      </c>
      <c r="J111" s="99" t="e">
        <f t="shared" si="26"/>
        <v>#REF!</v>
      </c>
    </row>
    <row r="112" spans="1:12" s="92" customFormat="1" ht="24">
      <c r="A112" s="85" t="s">
        <v>206</v>
      </c>
      <c r="B112" s="86">
        <v>86913</v>
      </c>
      <c r="C112" s="87" t="s">
        <v>29</v>
      </c>
      <c r="D112" s="88" t="s">
        <v>293</v>
      </c>
      <c r="E112" s="89" t="s">
        <v>62</v>
      </c>
      <c r="F112" s="90">
        <f>F110</f>
        <v>2</v>
      </c>
      <c r="G112" s="90">
        <v>16.23</v>
      </c>
      <c r="H112" s="90" t="e">
        <f t="shared" si="24"/>
        <v>#REF!</v>
      </c>
      <c r="I112" s="90">
        <f t="shared" si="25"/>
        <v>32.46</v>
      </c>
      <c r="J112" s="91" t="e">
        <f t="shared" si="26"/>
        <v>#REF!</v>
      </c>
    </row>
    <row r="113" spans="1:10" s="100" customFormat="1">
      <c r="A113" s="93" t="s">
        <v>205</v>
      </c>
      <c r="B113" s="94">
        <v>8236</v>
      </c>
      <c r="C113" s="95" t="s">
        <v>30</v>
      </c>
      <c r="D113" s="96" t="s">
        <v>72</v>
      </c>
      <c r="E113" s="97" t="s">
        <v>62</v>
      </c>
      <c r="F113" s="98" t="e">
        <f>#REF!</f>
        <v>#REF!</v>
      </c>
      <c r="G113" s="98">
        <v>24.46</v>
      </c>
      <c r="H113" s="98" t="e">
        <f t="shared" si="24"/>
        <v>#REF!</v>
      </c>
      <c r="I113" s="98" t="e">
        <f t="shared" si="25"/>
        <v>#REF!</v>
      </c>
      <c r="J113" s="99" t="e">
        <f t="shared" si="26"/>
        <v>#REF!</v>
      </c>
    </row>
    <row r="114" spans="1:10" s="100" customFormat="1" ht="24">
      <c r="A114" s="93" t="s">
        <v>204</v>
      </c>
      <c r="B114" s="94">
        <v>9535</v>
      </c>
      <c r="C114" s="95" t="s">
        <v>29</v>
      </c>
      <c r="D114" s="96" t="s">
        <v>147</v>
      </c>
      <c r="E114" s="97" t="s">
        <v>62</v>
      </c>
      <c r="F114" s="98" t="e">
        <f>#REF!</f>
        <v>#REF!</v>
      </c>
      <c r="G114" s="98">
        <v>70.08</v>
      </c>
      <c r="H114" s="98" t="e">
        <f t="shared" si="24"/>
        <v>#REF!</v>
      </c>
      <c r="I114" s="98" t="e">
        <f t="shared" si="25"/>
        <v>#REF!</v>
      </c>
      <c r="J114" s="99" t="e">
        <f t="shared" si="26"/>
        <v>#REF!</v>
      </c>
    </row>
    <row r="115" spans="1:10">
      <c r="A115" s="217" t="s">
        <v>95</v>
      </c>
      <c r="B115" s="218"/>
      <c r="C115" s="218"/>
      <c r="D115" s="218"/>
      <c r="E115" s="218"/>
      <c r="F115" s="218"/>
      <c r="G115" s="218"/>
      <c r="H115" s="218"/>
      <c r="I115" s="42" t="e">
        <f>SUM(I102:I114)</f>
        <v>#REF!</v>
      </c>
      <c r="J115" s="42" t="e">
        <f>SUM(J102:J114)</f>
        <v>#REF!</v>
      </c>
    </row>
    <row r="116" spans="1:10">
      <c r="A116" s="37">
        <v>13</v>
      </c>
      <c r="B116" s="30"/>
      <c r="C116" s="23"/>
      <c r="D116" s="24" t="s">
        <v>15</v>
      </c>
      <c r="E116" s="31"/>
      <c r="F116" s="32"/>
      <c r="G116" s="32"/>
      <c r="H116" s="32"/>
      <c r="I116" s="25"/>
      <c r="J116" s="38"/>
    </row>
    <row r="117" spans="1:10" ht="60">
      <c r="A117" s="39" t="s">
        <v>88</v>
      </c>
      <c r="B117" s="26">
        <v>83463</v>
      </c>
      <c r="C117" s="68" t="s">
        <v>29</v>
      </c>
      <c r="D117" s="27" t="s">
        <v>68</v>
      </c>
      <c r="E117" s="28" t="s">
        <v>62</v>
      </c>
      <c r="F117" s="29" t="e">
        <f>#REF!</f>
        <v>#REF!</v>
      </c>
      <c r="G117" s="29">
        <v>253.74</v>
      </c>
      <c r="H117" s="29" t="e">
        <f t="shared" ref="H117:H126" si="27">G117*(1+$I$5)</f>
        <v>#REF!</v>
      </c>
      <c r="I117" s="29" t="e">
        <f t="shared" ref="I117:I126" si="28">F117*G117</f>
        <v>#REF!</v>
      </c>
      <c r="J117" s="40" t="e">
        <f t="shared" ref="J117:J126" si="29">F117*H117</f>
        <v>#REF!</v>
      </c>
    </row>
    <row r="118" spans="1:10" ht="24">
      <c r="A118" s="39" t="s">
        <v>89</v>
      </c>
      <c r="B118" s="26">
        <v>93654</v>
      </c>
      <c r="C118" s="68" t="s">
        <v>29</v>
      </c>
      <c r="D118" s="27" t="s">
        <v>164</v>
      </c>
      <c r="E118" s="28" t="s">
        <v>62</v>
      </c>
      <c r="F118" s="29" t="e">
        <f>#REF!</f>
        <v>#REF!</v>
      </c>
      <c r="G118" s="29">
        <v>10.58</v>
      </c>
      <c r="H118" s="29" t="e">
        <f t="shared" si="27"/>
        <v>#REF!</v>
      </c>
      <c r="I118" s="29" t="e">
        <f t="shared" si="28"/>
        <v>#REF!</v>
      </c>
      <c r="J118" s="40" t="e">
        <f t="shared" si="29"/>
        <v>#REF!</v>
      </c>
    </row>
    <row r="119" spans="1:10" ht="24">
      <c r="A119" s="39" t="s">
        <v>109</v>
      </c>
      <c r="B119" s="26">
        <v>93655</v>
      </c>
      <c r="C119" s="68" t="s">
        <v>29</v>
      </c>
      <c r="D119" s="27" t="s">
        <v>163</v>
      </c>
      <c r="E119" s="28" t="s">
        <v>62</v>
      </c>
      <c r="F119" s="29" t="e">
        <f>#REF!</f>
        <v>#REF!</v>
      </c>
      <c r="G119" s="29">
        <v>11.35</v>
      </c>
      <c r="H119" s="29" t="e">
        <f t="shared" si="27"/>
        <v>#REF!</v>
      </c>
      <c r="I119" s="29" t="e">
        <f t="shared" si="28"/>
        <v>#REF!</v>
      </c>
      <c r="J119" s="40" t="e">
        <f t="shared" si="29"/>
        <v>#REF!</v>
      </c>
    </row>
    <row r="120" spans="1:10" ht="24">
      <c r="A120" s="39" t="s">
        <v>110</v>
      </c>
      <c r="B120" s="26">
        <v>93657</v>
      </c>
      <c r="C120" s="68" t="s">
        <v>29</v>
      </c>
      <c r="D120" s="27" t="s">
        <v>165</v>
      </c>
      <c r="E120" s="28"/>
      <c r="F120" s="29" t="e">
        <f>#REF!</f>
        <v>#REF!</v>
      </c>
      <c r="G120" s="29">
        <v>12.35</v>
      </c>
      <c r="H120" s="29" t="e">
        <f t="shared" si="27"/>
        <v>#REF!</v>
      </c>
      <c r="I120" s="29" t="e">
        <f t="shared" si="28"/>
        <v>#REF!</v>
      </c>
      <c r="J120" s="40" t="e">
        <f t="shared" si="29"/>
        <v>#REF!</v>
      </c>
    </row>
    <row r="121" spans="1:10" ht="36">
      <c r="A121" s="39" t="s">
        <v>111</v>
      </c>
      <c r="B121" s="26">
        <v>3395</v>
      </c>
      <c r="C121" s="68" t="s">
        <v>30</v>
      </c>
      <c r="D121" s="81" t="s">
        <v>160</v>
      </c>
      <c r="E121" s="28" t="s">
        <v>21</v>
      </c>
      <c r="F121" s="29" t="e">
        <f>#REF!</f>
        <v>#REF!</v>
      </c>
      <c r="G121" s="29">
        <v>165.8</v>
      </c>
      <c r="H121" s="29" t="e">
        <f t="shared" si="27"/>
        <v>#REF!</v>
      </c>
      <c r="I121" s="29" t="e">
        <f t="shared" si="28"/>
        <v>#REF!</v>
      </c>
      <c r="J121" s="40" t="e">
        <f t="shared" si="29"/>
        <v>#REF!</v>
      </c>
    </row>
    <row r="122" spans="1:10" ht="36">
      <c r="A122" s="39" t="s">
        <v>112</v>
      </c>
      <c r="B122" s="26">
        <v>3278</v>
      </c>
      <c r="C122" s="68" t="s">
        <v>30</v>
      </c>
      <c r="D122" s="81" t="s">
        <v>150</v>
      </c>
      <c r="E122" s="28" t="s">
        <v>21</v>
      </c>
      <c r="F122" s="29" t="e">
        <f>#REF!</f>
        <v>#REF!</v>
      </c>
      <c r="G122" s="29">
        <v>117.74</v>
      </c>
      <c r="H122" s="29" t="e">
        <f t="shared" si="27"/>
        <v>#REF!</v>
      </c>
      <c r="I122" s="29" t="e">
        <f t="shared" si="28"/>
        <v>#REF!</v>
      </c>
      <c r="J122" s="40" t="e">
        <f t="shared" si="29"/>
        <v>#REF!</v>
      </c>
    </row>
    <row r="123" spans="1:10" ht="36">
      <c r="A123" s="39" t="s">
        <v>118</v>
      </c>
      <c r="B123" s="26">
        <v>93141</v>
      </c>
      <c r="C123" s="68" t="s">
        <v>29</v>
      </c>
      <c r="D123" s="81" t="s">
        <v>162</v>
      </c>
      <c r="E123" s="28" t="s">
        <v>21</v>
      </c>
      <c r="F123" s="29" t="e">
        <f>#REF!</f>
        <v>#REF!</v>
      </c>
      <c r="G123" s="29">
        <v>131.86000000000001</v>
      </c>
      <c r="H123" s="29" t="e">
        <f t="shared" si="27"/>
        <v>#REF!</v>
      </c>
      <c r="I123" s="29" t="e">
        <f t="shared" si="28"/>
        <v>#REF!</v>
      </c>
      <c r="J123" s="40" t="e">
        <f t="shared" si="29"/>
        <v>#REF!</v>
      </c>
    </row>
    <row r="124" spans="1:10" ht="36">
      <c r="A124" s="39" t="s">
        <v>119</v>
      </c>
      <c r="B124" s="26">
        <v>93143</v>
      </c>
      <c r="C124" s="68" t="s">
        <v>29</v>
      </c>
      <c r="D124" s="81" t="s">
        <v>161</v>
      </c>
      <c r="E124" s="28" t="s">
        <v>21</v>
      </c>
      <c r="F124" s="29" t="e">
        <f>#REF!</f>
        <v>#REF!</v>
      </c>
      <c r="G124" s="29">
        <v>133.29</v>
      </c>
      <c r="H124" s="29" t="e">
        <f t="shared" si="27"/>
        <v>#REF!</v>
      </c>
      <c r="I124" s="29" t="e">
        <f t="shared" si="28"/>
        <v>#REF!</v>
      </c>
      <c r="J124" s="40" t="e">
        <f t="shared" si="29"/>
        <v>#REF!</v>
      </c>
    </row>
    <row r="125" spans="1:10" ht="24">
      <c r="A125" s="39" t="s">
        <v>148</v>
      </c>
      <c r="B125" s="26">
        <v>3281</v>
      </c>
      <c r="C125" s="68" t="s">
        <v>30</v>
      </c>
      <c r="D125" s="81" t="s">
        <v>70</v>
      </c>
      <c r="E125" s="28" t="s">
        <v>21</v>
      </c>
      <c r="F125" s="29" t="e">
        <f>#REF!</f>
        <v>#REF!</v>
      </c>
      <c r="G125" s="29">
        <v>120.54</v>
      </c>
      <c r="H125" s="29" t="e">
        <f t="shared" si="27"/>
        <v>#REF!</v>
      </c>
      <c r="I125" s="29" t="e">
        <f t="shared" si="28"/>
        <v>#REF!</v>
      </c>
      <c r="J125" s="40" t="e">
        <f t="shared" si="29"/>
        <v>#REF!</v>
      </c>
    </row>
    <row r="126" spans="1:10" ht="36">
      <c r="A126" s="39" t="s">
        <v>149</v>
      </c>
      <c r="B126" s="26">
        <v>647</v>
      </c>
      <c r="C126" s="68" t="s">
        <v>30</v>
      </c>
      <c r="D126" s="81" t="s">
        <v>69</v>
      </c>
      <c r="E126" s="28" t="s">
        <v>21</v>
      </c>
      <c r="F126" s="29" t="e">
        <f>#REF!</f>
        <v>#REF!</v>
      </c>
      <c r="G126" s="29">
        <v>133.15</v>
      </c>
      <c r="H126" s="29" t="e">
        <f t="shared" si="27"/>
        <v>#REF!</v>
      </c>
      <c r="I126" s="29" t="e">
        <f t="shared" si="28"/>
        <v>#REF!</v>
      </c>
      <c r="J126" s="40" t="e">
        <f t="shared" si="29"/>
        <v>#REF!</v>
      </c>
    </row>
    <row r="127" spans="1:10">
      <c r="A127" s="217" t="s">
        <v>94</v>
      </c>
      <c r="B127" s="218"/>
      <c r="C127" s="218"/>
      <c r="D127" s="218"/>
      <c r="E127" s="218"/>
      <c r="F127" s="218"/>
      <c r="G127" s="218"/>
      <c r="H127" s="218"/>
      <c r="I127" s="42" t="e">
        <f>SUM(I117:I126)</f>
        <v>#REF!</v>
      </c>
      <c r="J127" s="42" t="e">
        <f>SUM(J117:J126)</f>
        <v>#REF!</v>
      </c>
    </row>
    <row r="128" spans="1:10">
      <c r="A128" s="37">
        <v>14</v>
      </c>
      <c r="B128" s="30"/>
      <c r="C128" s="23"/>
      <c r="D128" s="24" t="s">
        <v>3</v>
      </c>
      <c r="E128" s="31"/>
      <c r="F128" s="32"/>
      <c r="G128" s="32"/>
      <c r="H128" s="32"/>
      <c r="I128" s="25"/>
      <c r="J128" s="38"/>
    </row>
    <row r="129" spans="1:10" ht="24">
      <c r="A129" s="39" t="s">
        <v>52</v>
      </c>
      <c r="B129" s="26">
        <v>88487</v>
      </c>
      <c r="C129" s="68" t="s">
        <v>29</v>
      </c>
      <c r="D129" s="27" t="s">
        <v>166</v>
      </c>
      <c r="E129" s="28" t="s">
        <v>19</v>
      </c>
      <c r="F129" s="29" t="e">
        <f>#REF!</f>
        <v>#REF!</v>
      </c>
      <c r="G129" s="29">
        <v>8.02</v>
      </c>
      <c r="H129" s="29" t="e">
        <f t="shared" ref="H129:H132" si="30">G129*(1+$I$5)</f>
        <v>#REF!</v>
      </c>
      <c r="I129" s="29" t="e">
        <f t="shared" ref="I129:I132" si="31">F129*G129</f>
        <v>#REF!</v>
      </c>
      <c r="J129" s="40" t="e">
        <f t="shared" ref="J129:J132" si="32">F129*H129</f>
        <v>#REF!</v>
      </c>
    </row>
    <row r="130" spans="1:10" ht="24">
      <c r="A130" s="39" t="s">
        <v>53</v>
      </c>
      <c r="B130" s="26">
        <v>88487</v>
      </c>
      <c r="C130" s="68" t="s">
        <v>29</v>
      </c>
      <c r="D130" s="27" t="s">
        <v>167</v>
      </c>
      <c r="E130" s="28" t="s">
        <v>19</v>
      </c>
      <c r="F130" s="29" t="e">
        <f>#REF!</f>
        <v>#REF!</v>
      </c>
      <c r="G130" s="29">
        <v>8.02</v>
      </c>
      <c r="H130" s="29" t="e">
        <f t="shared" si="30"/>
        <v>#REF!</v>
      </c>
      <c r="I130" s="29" t="e">
        <f t="shared" si="31"/>
        <v>#REF!</v>
      </c>
      <c r="J130" s="40" t="e">
        <f t="shared" si="32"/>
        <v>#REF!</v>
      </c>
    </row>
    <row r="131" spans="1:10" ht="36">
      <c r="A131" s="39" t="s">
        <v>90</v>
      </c>
      <c r="B131" s="26" t="s">
        <v>22</v>
      </c>
      <c r="C131" s="68" t="s">
        <v>29</v>
      </c>
      <c r="D131" s="27" t="s">
        <v>71</v>
      </c>
      <c r="E131" s="28" t="s">
        <v>19</v>
      </c>
      <c r="F131" s="29" t="e">
        <f>#REF!</f>
        <v>#REF!</v>
      </c>
      <c r="G131" s="29">
        <v>17.23</v>
      </c>
      <c r="H131" s="29" t="e">
        <f t="shared" si="30"/>
        <v>#REF!</v>
      </c>
      <c r="I131" s="29" t="e">
        <f t="shared" si="31"/>
        <v>#REF!</v>
      </c>
      <c r="J131" s="40" t="e">
        <f t="shared" si="32"/>
        <v>#REF!</v>
      </c>
    </row>
    <row r="132" spans="1:10" ht="36">
      <c r="A132" s="39" t="s">
        <v>91</v>
      </c>
      <c r="B132" s="26" t="s">
        <v>169</v>
      </c>
      <c r="C132" s="68" t="s">
        <v>29</v>
      </c>
      <c r="D132" s="27" t="s">
        <v>168</v>
      </c>
      <c r="E132" s="28" t="s">
        <v>19</v>
      </c>
      <c r="F132" s="29" t="e">
        <f>#REF!</f>
        <v>#REF!</v>
      </c>
      <c r="G132" s="29">
        <v>13.53</v>
      </c>
      <c r="H132" s="29" t="e">
        <f t="shared" si="30"/>
        <v>#REF!</v>
      </c>
      <c r="I132" s="29" t="e">
        <f t="shared" si="31"/>
        <v>#REF!</v>
      </c>
      <c r="J132" s="40" t="e">
        <f t="shared" si="32"/>
        <v>#REF!</v>
      </c>
    </row>
    <row r="133" spans="1:10">
      <c r="A133" s="217" t="s">
        <v>152</v>
      </c>
      <c r="B133" s="218"/>
      <c r="C133" s="218"/>
      <c r="D133" s="218"/>
      <c r="E133" s="218"/>
      <c r="F133" s="218"/>
      <c r="G133" s="218"/>
      <c r="H133" s="218"/>
      <c r="I133" s="42" t="e">
        <f>SUM(I129:I132)</f>
        <v>#REF!</v>
      </c>
      <c r="J133" s="42" t="e">
        <f>SUM(J129:J132)</f>
        <v>#REF!</v>
      </c>
    </row>
    <row r="134" spans="1:10">
      <c r="A134" s="37">
        <v>15</v>
      </c>
      <c r="B134" s="30"/>
      <c r="C134" s="23"/>
      <c r="D134" s="24" t="s">
        <v>25</v>
      </c>
      <c r="E134" s="31"/>
      <c r="F134" s="32"/>
      <c r="G134" s="32"/>
      <c r="H134" s="32"/>
      <c r="I134" s="25"/>
      <c r="J134" s="38"/>
    </row>
    <row r="135" spans="1:10">
      <c r="A135" s="39" t="s">
        <v>92</v>
      </c>
      <c r="B135" s="26">
        <v>9537</v>
      </c>
      <c r="C135" s="68" t="s">
        <v>29</v>
      </c>
      <c r="D135" s="27" t="s">
        <v>23</v>
      </c>
      <c r="E135" s="28" t="s">
        <v>19</v>
      </c>
      <c r="F135" s="29" t="e">
        <f>#REF!</f>
        <v>#REF!</v>
      </c>
      <c r="G135" s="29">
        <v>1.97</v>
      </c>
      <c r="H135" s="29" t="e">
        <f>G135*(1+$I$5)</f>
        <v>#REF!</v>
      </c>
      <c r="I135" s="29" t="e">
        <f>F135*G135</f>
        <v>#REF!</v>
      </c>
      <c r="J135" s="40" t="e">
        <f>F135*H135</f>
        <v>#REF!</v>
      </c>
    </row>
    <row r="136" spans="1:10" ht="13.5" thickBot="1">
      <c r="A136" s="273" t="s">
        <v>199</v>
      </c>
      <c r="B136" s="274"/>
      <c r="C136" s="274"/>
      <c r="D136" s="274"/>
      <c r="E136" s="274"/>
      <c r="F136" s="274"/>
      <c r="G136" s="274"/>
      <c r="H136" s="274"/>
      <c r="I136" s="43" t="e">
        <f>SUM(I135:I135)</f>
        <v>#REF!</v>
      </c>
      <c r="J136" s="43" t="e">
        <f>SUM(J135:J135)</f>
        <v>#REF!</v>
      </c>
    </row>
    <row r="137" spans="1:10" ht="6.75" customHeight="1" thickBot="1">
      <c r="A137" s="13"/>
      <c r="B137" s="11"/>
      <c r="C137" s="14"/>
      <c r="D137" s="15"/>
      <c r="E137" s="16"/>
      <c r="F137" s="17"/>
      <c r="G137" s="17"/>
      <c r="H137" s="17"/>
      <c r="I137" s="17"/>
      <c r="J137" s="41"/>
    </row>
    <row r="138" spans="1:10" ht="16.5" thickBot="1">
      <c r="A138" s="292" t="s">
        <v>54</v>
      </c>
      <c r="B138" s="293"/>
      <c r="C138" s="293"/>
      <c r="D138" s="293"/>
      <c r="E138" s="293"/>
      <c r="F138" s="293"/>
      <c r="G138" s="293"/>
      <c r="H138" s="293"/>
      <c r="I138" s="33" t="e">
        <f>I136+I133+I127+I115+I100+I82+I77+I70+I50+I45+I41+I35+I30+I26+I17</f>
        <v>#REF!</v>
      </c>
      <c r="J138" s="33" t="e">
        <f>J136+J133+J127+J115+J100+J82+J77+J70+J50+J45+J41+J35+J30+J26+J17</f>
        <v>#REF!</v>
      </c>
    </row>
    <row r="139" spans="1:10">
      <c r="A139" s="294" t="s">
        <v>186</v>
      </c>
      <c r="B139" s="295"/>
      <c r="C139" s="295"/>
      <c r="D139" s="295"/>
      <c r="E139" s="295"/>
      <c r="F139" s="300" t="s">
        <v>105</v>
      </c>
      <c r="G139" s="300"/>
      <c r="H139" s="300"/>
      <c r="I139" s="300"/>
      <c r="J139" s="301"/>
    </row>
    <row r="140" spans="1:10">
      <c r="A140" s="296"/>
      <c r="B140" s="297"/>
      <c r="C140" s="297"/>
      <c r="D140" s="297"/>
      <c r="E140" s="297"/>
      <c r="F140" s="302"/>
      <c r="G140" s="302"/>
      <c r="H140" s="302"/>
      <c r="I140" s="302"/>
      <c r="J140" s="303"/>
    </row>
    <row r="141" spans="1:10">
      <c r="A141" s="296"/>
      <c r="B141" s="297"/>
      <c r="C141" s="297"/>
      <c r="D141" s="297"/>
      <c r="E141" s="297"/>
      <c r="F141" s="302"/>
      <c r="G141" s="302"/>
      <c r="H141" s="302"/>
      <c r="I141" s="302"/>
      <c r="J141" s="303"/>
    </row>
    <row r="142" spans="1:10">
      <c r="A142" s="296"/>
      <c r="B142" s="297"/>
      <c r="C142" s="297"/>
      <c r="D142" s="297"/>
      <c r="E142" s="297"/>
      <c r="F142" s="302"/>
      <c r="G142" s="302"/>
      <c r="H142" s="302"/>
      <c r="I142" s="302"/>
      <c r="J142" s="303"/>
    </row>
    <row r="143" spans="1:10">
      <c r="A143" s="296"/>
      <c r="B143" s="297"/>
      <c r="C143" s="297"/>
      <c r="D143" s="297"/>
      <c r="E143" s="297"/>
      <c r="F143" s="302"/>
      <c r="G143" s="302"/>
      <c r="H143" s="302"/>
      <c r="I143" s="302"/>
      <c r="J143" s="303"/>
    </row>
    <row r="144" spans="1:10" ht="40.5" customHeight="1" thickBot="1">
      <c r="A144" s="298"/>
      <c r="B144" s="299"/>
      <c r="C144" s="299"/>
      <c r="D144" s="299"/>
      <c r="E144" s="299"/>
      <c r="F144" s="304"/>
      <c r="G144" s="304"/>
      <c r="H144" s="304"/>
      <c r="I144" s="304"/>
      <c r="J144" s="305"/>
    </row>
    <row r="145" spans="9:12" ht="13.5" thickBot="1"/>
    <row r="146" spans="9:12" ht="16.5" thickBot="1">
      <c r="I146" s="33">
        <v>1187824.4779570671</v>
      </c>
      <c r="L146" s="65"/>
    </row>
    <row r="147" spans="9:12">
      <c r="I147" s="4">
        <f>I146*0.02</f>
        <v>23756.489559141341</v>
      </c>
    </row>
  </sheetData>
  <mergeCells count="33">
    <mergeCell ref="A115:H115"/>
    <mergeCell ref="A127:H127"/>
    <mergeCell ref="A26:H26"/>
    <mergeCell ref="A30:H30"/>
    <mergeCell ref="A35:H35"/>
    <mergeCell ref="A41:H41"/>
    <mergeCell ref="A45:H45"/>
    <mergeCell ref="A50:H50"/>
    <mergeCell ref="A70:H70"/>
    <mergeCell ref="A77:H77"/>
    <mergeCell ref="A82:H82"/>
    <mergeCell ref="A100:H100"/>
    <mergeCell ref="A133:H133"/>
    <mergeCell ref="A136:H136"/>
    <mergeCell ref="A138:H138"/>
    <mergeCell ref="A139:E144"/>
    <mergeCell ref="F139:J144"/>
    <mergeCell ref="B20:C20"/>
    <mergeCell ref="A5:F5"/>
    <mergeCell ref="G5:H6"/>
    <mergeCell ref="I5:J6"/>
    <mergeCell ref="A6:F6"/>
    <mergeCell ref="A8:J8"/>
    <mergeCell ref="B13:C13"/>
    <mergeCell ref="B14:C14"/>
    <mergeCell ref="B15:C15"/>
    <mergeCell ref="A17:H17"/>
    <mergeCell ref="A11:J11"/>
    <mergeCell ref="A1:J1"/>
    <mergeCell ref="A2:J2"/>
    <mergeCell ref="A4:F4"/>
    <mergeCell ref="G4:H4"/>
    <mergeCell ref="I4:J4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  <rowBreaks count="2" manualBreakCount="2">
    <brk id="45" max="9" man="1"/>
    <brk id="8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view="pageBreakPreview" zoomScaleNormal="80" zoomScaleSheetLayoutView="100" workbookViewId="0">
      <selection activeCell="G218" sqref="G218"/>
    </sheetView>
  </sheetViews>
  <sheetFormatPr defaultRowHeight="12.75"/>
  <cols>
    <col min="1" max="1" width="9.140625" style="56"/>
    <col min="2" max="2" width="11.28515625" style="56" customWidth="1"/>
    <col min="3" max="3" width="9.140625" style="56"/>
    <col min="4" max="4" width="56" style="56" customWidth="1"/>
    <col min="5" max="5" width="9.140625" style="56"/>
    <col min="6" max="6" width="13.42578125" style="56" bestFit="1" customWidth="1"/>
    <col min="7" max="7" width="16.28515625" style="56" bestFit="1" customWidth="1"/>
    <col min="8" max="8" width="14.28515625" style="56" customWidth="1"/>
    <col min="9" max="251" width="9.140625" style="56"/>
    <col min="252" max="252" width="11.28515625" style="56" customWidth="1"/>
    <col min="253" max="253" width="9.140625" style="56"/>
    <col min="254" max="254" width="64.42578125" style="56" bestFit="1" customWidth="1"/>
    <col min="255" max="255" width="9.140625" style="56"/>
    <col min="256" max="256" width="13.42578125" style="56" bestFit="1" customWidth="1"/>
    <col min="257" max="257" width="16.28515625" style="56" bestFit="1" customWidth="1"/>
    <col min="258" max="258" width="13.140625" style="56" bestFit="1" customWidth="1"/>
    <col min="259" max="507" width="9.140625" style="56"/>
    <col min="508" max="508" width="11.28515625" style="56" customWidth="1"/>
    <col min="509" max="509" width="9.140625" style="56"/>
    <col min="510" max="510" width="64.42578125" style="56" bestFit="1" customWidth="1"/>
    <col min="511" max="511" width="9.140625" style="56"/>
    <col min="512" max="512" width="13.42578125" style="56" bestFit="1" customWidth="1"/>
    <col min="513" max="513" width="16.28515625" style="56" bestFit="1" customWidth="1"/>
    <col min="514" max="514" width="13.140625" style="56" bestFit="1" customWidth="1"/>
    <col min="515" max="763" width="9.140625" style="56"/>
    <col min="764" max="764" width="11.28515625" style="56" customWidth="1"/>
    <col min="765" max="765" width="9.140625" style="56"/>
    <col min="766" max="766" width="64.42578125" style="56" bestFit="1" customWidth="1"/>
    <col min="767" max="767" width="9.140625" style="56"/>
    <col min="768" max="768" width="13.42578125" style="56" bestFit="1" customWidth="1"/>
    <col min="769" max="769" width="16.28515625" style="56" bestFit="1" customWidth="1"/>
    <col min="770" max="770" width="13.140625" style="56" bestFit="1" customWidth="1"/>
    <col min="771" max="1019" width="9.140625" style="56"/>
    <col min="1020" max="1020" width="11.28515625" style="56" customWidth="1"/>
    <col min="1021" max="1021" width="9.140625" style="56"/>
    <col min="1022" max="1022" width="64.42578125" style="56" bestFit="1" customWidth="1"/>
    <col min="1023" max="1023" width="9.140625" style="56"/>
    <col min="1024" max="1024" width="13.42578125" style="56" bestFit="1" customWidth="1"/>
    <col min="1025" max="1025" width="16.28515625" style="56" bestFit="1" customWidth="1"/>
    <col min="1026" max="1026" width="13.140625" style="56" bestFit="1" customWidth="1"/>
    <col min="1027" max="1275" width="9.140625" style="56"/>
    <col min="1276" max="1276" width="11.28515625" style="56" customWidth="1"/>
    <col min="1277" max="1277" width="9.140625" style="56"/>
    <col min="1278" max="1278" width="64.42578125" style="56" bestFit="1" customWidth="1"/>
    <col min="1279" max="1279" width="9.140625" style="56"/>
    <col min="1280" max="1280" width="13.42578125" style="56" bestFit="1" customWidth="1"/>
    <col min="1281" max="1281" width="16.28515625" style="56" bestFit="1" customWidth="1"/>
    <col min="1282" max="1282" width="13.140625" style="56" bestFit="1" customWidth="1"/>
    <col min="1283" max="1531" width="9.140625" style="56"/>
    <col min="1532" max="1532" width="11.28515625" style="56" customWidth="1"/>
    <col min="1533" max="1533" width="9.140625" style="56"/>
    <col min="1534" max="1534" width="64.42578125" style="56" bestFit="1" customWidth="1"/>
    <col min="1535" max="1535" width="9.140625" style="56"/>
    <col min="1536" max="1536" width="13.42578125" style="56" bestFit="1" customWidth="1"/>
    <col min="1537" max="1537" width="16.28515625" style="56" bestFit="1" customWidth="1"/>
    <col min="1538" max="1538" width="13.140625" style="56" bestFit="1" customWidth="1"/>
    <col min="1539" max="1787" width="9.140625" style="56"/>
    <col min="1788" max="1788" width="11.28515625" style="56" customWidth="1"/>
    <col min="1789" max="1789" width="9.140625" style="56"/>
    <col min="1790" max="1790" width="64.42578125" style="56" bestFit="1" customWidth="1"/>
    <col min="1791" max="1791" width="9.140625" style="56"/>
    <col min="1792" max="1792" width="13.42578125" style="56" bestFit="1" customWidth="1"/>
    <col min="1793" max="1793" width="16.28515625" style="56" bestFit="1" customWidth="1"/>
    <col min="1794" max="1794" width="13.140625" style="56" bestFit="1" customWidth="1"/>
    <col min="1795" max="2043" width="9.140625" style="56"/>
    <col min="2044" max="2044" width="11.28515625" style="56" customWidth="1"/>
    <col min="2045" max="2045" width="9.140625" style="56"/>
    <col min="2046" max="2046" width="64.42578125" style="56" bestFit="1" customWidth="1"/>
    <col min="2047" max="2047" width="9.140625" style="56"/>
    <col min="2048" max="2048" width="13.42578125" style="56" bestFit="1" customWidth="1"/>
    <col min="2049" max="2049" width="16.28515625" style="56" bestFit="1" customWidth="1"/>
    <col min="2050" max="2050" width="13.140625" style="56" bestFit="1" customWidth="1"/>
    <col min="2051" max="2299" width="9.140625" style="56"/>
    <col min="2300" max="2300" width="11.28515625" style="56" customWidth="1"/>
    <col min="2301" max="2301" width="9.140625" style="56"/>
    <col min="2302" max="2302" width="64.42578125" style="56" bestFit="1" customWidth="1"/>
    <col min="2303" max="2303" width="9.140625" style="56"/>
    <col min="2304" max="2304" width="13.42578125" style="56" bestFit="1" customWidth="1"/>
    <col min="2305" max="2305" width="16.28515625" style="56" bestFit="1" customWidth="1"/>
    <col min="2306" max="2306" width="13.140625" style="56" bestFit="1" customWidth="1"/>
    <col min="2307" max="2555" width="9.140625" style="56"/>
    <col min="2556" max="2556" width="11.28515625" style="56" customWidth="1"/>
    <col min="2557" max="2557" width="9.140625" style="56"/>
    <col min="2558" max="2558" width="64.42578125" style="56" bestFit="1" customWidth="1"/>
    <col min="2559" max="2559" width="9.140625" style="56"/>
    <col min="2560" max="2560" width="13.42578125" style="56" bestFit="1" customWidth="1"/>
    <col min="2561" max="2561" width="16.28515625" style="56" bestFit="1" customWidth="1"/>
    <col min="2562" max="2562" width="13.140625" style="56" bestFit="1" customWidth="1"/>
    <col min="2563" max="2811" width="9.140625" style="56"/>
    <col min="2812" max="2812" width="11.28515625" style="56" customWidth="1"/>
    <col min="2813" max="2813" width="9.140625" style="56"/>
    <col min="2814" max="2814" width="64.42578125" style="56" bestFit="1" customWidth="1"/>
    <col min="2815" max="2815" width="9.140625" style="56"/>
    <col min="2816" max="2816" width="13.42578125" style="56" bestFit="1" customWidth="1"/>
    <col min="2817" max="2817" width="16.28515625" style="56" bestFit="1" customWidth="1"/>
    <col min="2818" max="2818" width="13.140625" style="56" bestFit="1" customWidth="1"/>
    <col min="2819" max="3067" width="9.140625" style="56"/>
    <col min="3068" max="3068" width="11.28515625" style="56" customWidth="1"/>
    <col min="3069" max="3069" width="9.140625" style="56"/>
    <col min="3070" max="3070" width="64.42578125" style="56" bestFit="1" customWidth="1"/>
    <col min="3071" max="3071" width="9.140625" style="56"/>
    <col min="3072" max="3072" width="13.42578125" style="56" bestFit="1" customWidth="1"/>
    <col min="3073" max="3073" width="16.28515625" style="56" bestFit="1" customWidth="1"/>
    <col min="3074" max="3074" width="13.140625" style="56" bestFit="1" customWidth="1"/>
    <col min="3075" max="3323" width="9.140625" style="56"/>
    <col min="3324" max="3324" width="11.28515625" style="56" customWidth="1"/>
    <col min="3325" max="3325" width="9.140625" style="56"/>
    <col min="3326" max="3326" width="64.42578125" style="56" bestFit="1" customWidth="1"/>
    <col min="3327" max="3327" width="9.140625" style="56"/>
    <col min="3328" max="3328" width="13.42578125" style="56" bestFit="1" customWidth="1"/>
    <col min="3329" max="3329" width="16.28515625" style="56" bestFit="1" customWidth="1"/>
    <col min="3330" max="3330" width="13.140625" style="56" bestFit="1" customWidth="1"/>
    <col min="3331" max="3579" width="9.140625" style="56"/>
    <col min="3580" max="3580" width="11.28515625" style="56" customWidth="1"/>
    <col min="3581" max="3581" width="9.140625" style="56"/>
    <col min="3582" max="3582" width="64.42578125" style="56" bestFit="1" customWidth="1"/>
    <col min="3583" max="3583" width="9.140625" style="56"/>
    <col min="3584" max="3584" width="13.42578125" style="56" bestFit="1" customWidth="1"/>
    <col min="3585" max="3585" width="16.28515625" style="56" bestFit="1" customWidth="1"/>
    <col min="3586" max="3586" width="13.140625" style="56" bestFit="1" customWidth="1"/>
    <col min="3587" max="3835" width="9.140625" style="56"/>
    <col min="3836" max="3836" width="11.28515625" style="56" customWidth="1"/>
    <col min="3837" max="3837" width="9.140625" style="56"/>
    <col min="3838" max="3838" width="64.42578125" style="56" bestFit="1" customWidth="1"/>
    <col min="3839" max="3839" width="9.140625" style="56"/>
    <col min="3840" max="3840" width="13.42578125" style="56" bestFit="1" customWidth="1"/>
    <col min="3841" max="3841" width="16.28515625" style="56" bestFit="1" customWidth="1"/>
    <col min="3842" max="3842" width="13.140625" style="56" bestFit="1" customWidth="1"/>
    <col min="3843" max="4091" width="9.140625" style="56"/>
    <col min="4092" max="4092" width="11.28515625" style="56" customWidth="1"/>
    <col min="4093" max="4093" width="9.140625" style="56"/>
    <col min="4094" max="4094" width="64.42578125" style="56" bestFit="1" customWidth="1"/>
    <col min="4095" max="4095" width="9.140625" style="56"/>
    <col min="4096" max="4096" width="13.42578125" style="56" bestFit="1" customWidth="1"/>
    <col min="4097" max="4097" width="16.28515625" style="56" bestFit="1" customWidth="1"/>
    <col min="4098" max="4098" width="13.140625" style="56" bestFit="1" customWidth="1"/>
    <col min="4099" max="4347" width="9.140625" style="56"/>
    <col min="4348" max="4348" width="11.28515625" style="56" customWidth="1"/>
    <col min="4349" max="4349" width="9.140625" style="56"/>
    <col min="4350" max="4350" width="64.42578125" style="56" bestFit="1" customWidth="1"/>
    <col min="4351" max="4351" width="9.140625" style="56"/>
    <col min="4352" max="4352" width="13.42578125" style="56" bestFit="1" customWidth="1"/>
    <col min="4353" max="4353" width="16.28515625" style="56" bestFit="1" customWidth="1"/>
    <col min="4354" max="4354" width="13.140625" style="56" bestFit="1" customWidth="1"/>
    <col min="4355" max="4603" width="9.140625" style="56"/>
    <col min="4604" max="4604" width="11.28515625" style="56" customWidth="1"/>
    <col min="4605" max="4605" width="9.140625" style="56"/>
    <col min="4606" max="4606" width="64.42578125" style="56" bestFit="1" customWidth="1"/>
    <col min="4607" max="4607" width="9.140625" style="56"/>
    <col min="4608" max="4608" width="13.42578125" style="56" bestFit="1" customWidth="1"/>
    <col min="4609" max="4609" width="16.28515625" style="56" bestFit="1" customWidth="1"/>
    <col min="4610" max="4610" width="13.140625" style="56" bestFit="1" customWidth="1"/>
    <col min="4611" max="4859" width="9.140625" style="56"/>
    <col min="4860" max="4860" width="11.28515625" style="56" customWidth="1"/>
    <col min="4861" max="4861" width="9.140625" style="56"/>
    <col min="4862" max="4862" width="64.42578125" style="56" bestFit="1" customWidth="1"/>
    <col min="4863" max="4863" width="9.140625" style="56"/>
    <col min="4864" max="4864" width="13.42578125" style="56" bestFit="1" customWidth="1"/>
    <col min="4865" max="4865" width="16.28515625" style="56" bestFit="1" customWidth="1"/>
    <col min="4866" max="4866" width="13.140625" style="56" bestFit="1" customWidth="1"/>
    <col min="4867" max="5115" width="9.140625" style="56"/>
    <col min="5116" max="5116" width="11.28515625" style="56" customWidth="1"/>
    <col min="5117" max="5117" width="9.140625" style="56"/>
    <col min="5118" max="5118" width="64.42578125" style="56" bestFit="1" customWidth="1"/>
    <col min="5119" max="5119" width="9.140625" style="56"/>
    <col min="5120" max="5120" width="13.42578125" style="56" bestFit="1" customWidth="1"/>
    <col min="5121" max="5121" width="16.28515625" style="56" bestFit="1" customWidth="1"/>
    <col min="5122" max="5122" width="13.140625" style="56" bestFit="1" customWidth="1"/>
    <col min="5123" max="5371" width="9.140625" style="56"/>
    <col min="5372" max="5372" width="11.28515625" style="56" customWidth="1"/>
    <col min="5373" max="5373" width="9.140625" style="56"/>
    <col min="5374" max="5374" width="64.42578125" style="56" bestFit="1" customWidth="1"/>
    <col min="5375" max="5375" width="9.140625" style="56"/>
    <col min="5376" max="5376" width="13.42578125" style="56" bestFit="1" customWidth="1"/>
    <col min="5377" max="5377" width="16.28515625" style="56" bestFit="1" customWidth="1"/>
    <col min="5378" max="5378" width="13.140625" style="56" bestFit="1" customWidth="1"/>
    <col min="5379" max="5627" width="9.140625" style="56"/>
    <col min="5628" max="5628" width="11.28515625" style="56" customWidth="1"/>
    <col min="5629" max="5629" width="9.140625" style="56"/>
    <col min="5630" max="5630" width="64.42578125" style="56" bestFit="1" customWidth="1"/>
    <col min="5631" max="5631" width="9.140625" style="56"/>
    <col min="5632" max="5632" width="13.42578125" style="56" bestFit="1" customWidth="1"/>
    <col min="5633" max="5633" width="16.28515625" style="56" bestFit="1" customWidth="1"/>
    <col min="5634" max="5634" width="13.140625" style="56" bestFit="1" customWidth="1"/>
    <col min="5635" max="5883" width="9.140625" style="56"/>
    <col min="5884" max="5884" width="11.28515625" style="56" customWidth="1"/>
    <col min="5885" max="5885" width="9.140625" style="56"/>
    <col min="5886" max="5886" width="64.42578125" style="56" bestFit="1" customWidth="1"/>
    <col min="5887" max="5887" width="9.140625" style="56"/>
    <col min="5888" max="5888" width="13.42578125" style="56" bestFit="1" customWidth="1"/>
    <col min="5889" max="5889" width="16.28515625" style="56" bestFit="1" customWidth="1"/>
    <col min="5890" max="5890" width="13.140625" style="56" bestFit="1" customWidth="1"/>
    <col min="5891" max="6139" width="9.140625" style="56"/>
    <col min="6140" max="6140" width="11.28515625" style="56" customWidth="1"/>
    <col min="6141" max="6141" width="9.140625" style="56"/>
    <col min="6142" max="6142" width="64.42578125" style="56" bestFit="1" customWidth="1"/>
    <col min="6143" max="6143" width="9.140625" style="56"/>
    <col min="6144" max="6144" width="13.42578125" style="56" bestFit="1" customWidth="1"/>
    <col min="6145" max="6145" width="16.28515625" style="56" bestFit="1" customWidth="1"/>
    <col min="6146" max="6146" width="13.140625" style="56" bestFit="1" customWidth="1"/>
    <col min="6147" max="6395" width="9.140625" style="56"/>
    <col min="6396" max="6396" width="11.28515625" style="56" customWidth="1"/>
    <col min="6397" max="6397" width="9.140625" style="56"/>
    <col min="6398" max="6398" width="64.42578125" style="56" bestFit="1" customWidth="1"/>
    <col min="6399" max="6399" width="9.140625" style="56"/>
    <col min="6400" max="6400" width="13.42578125" style="56" bestFit="1" customWidth="1"/>
    <col min="6401" max="6401" width="16.28515625" style="56" bestFit="1" customWidth="1"/>
    <col min="6402" max="6402" width="13.140625" style="56" bestFit="1" customWidth="1"/>
    <col min="6403" max="6651" width="9.140625" style="56"/>
    <col min="6652" max="6652" width="11.28515625" style="56" customWidth="1"/>
    <col min="6653" max="6653" width="9.140625" style="56"/>
    <col min="6654" max="6654" width="64.42578125" style="56" bestFit="1" customWidth="1"/>
    <col min="6655" max="6655" width="9.140625" style="56"/>
    <col min="6656" max="6656" width="13.42578125" style="56" bestFit="1" customWidth="1"/>
    <col min="6657" max="6657" width="16.28515625" style="56" bestFit="1" customWidth="1"/>
    <col min="6658" max="6658" width="13.140625" style="56" bestFit="1" customWidth="1"/>
    <col min="6659" max="6907" width="9.140625" style="56"/>
    <col min="6908" max="6908" width="11.28515625" style="56" customWidth="1"/>
    <col min="6909" max="6909" width="9.140625" style="56"/>
    <col min="6910" max="6910" width="64.42578125" style="56" bestFit="1" customWidth="1"/>
    <col min="6911" max="6911" width="9.140625" style="56"/>
    <col min="6912" max="6912" width="13.42578125" style="56" bestFit="1" customWidth="1"/>
    <col min="6913" max="6913" width="16.28515625" style="56" bestFit="1" customWidth="1"/>
    <col min="6914" max="6914" width="13.140625" style="56" bestFit="1" customWidth="1"/>
    <col min="6915" max="7163" width="9.140625" style="56"/>
    <col min="7164" max="7164" width="11.28515625" style="56" customWidth="1"/>
    <col min="7165" max="7165" width="9.140625" style="56"/>
    <col min="7166" max="7166" width="64.42578125" style="56" bestFit="1" customWidth="1"/>
    <col min="7167" max="7167" width="9.140625" style="56"/>
    <col min="7168" max="7168" width="13.42578125" style="56" bestFit="1" customWidth="1"/>
    <col min="7169" max="7169" width="16.28515625" style="56" bestFit="1" customWidth="1"/>
    <col min="7170" max="7170" width="13.140625" style="56" bestFit="1" customWidth="1"/>
    <col min="7171" max="7419" width="9.140625" style="56"/>
    <col min="7420" max="7420" width="11.28515625" style="56" customWidth="1"/>
    <col min="7421" max="7421" width="9.140625" style="56"/>
    <col min="7422" max="7422" width="64.42578125" style="56" bestFit="1" customWidth="1"/>
    <col min="7423" max="7423" width="9.140625" style="56"/>
    <col min="7424" max="7424" width="13.42578125" style="56" bestFit="1" customWidth="1"/>
    <col min="7425" max="7425" width="16.28515625" style="56" bestFit="1" customWidth="1"/>
    <col min="7426" max="7426" width="13.140625" style="56" bestFit="1" customWidth="1"/>
    <col min="7427" max="7675" width="9.140625" style="56"/>
    <col min="7676" max="7676" width="11.28515625" style="56" customWidth="1"/>
    <col min="7677" max="7677" width="9.140625" style="56"/>
    <col min="7678" max="7678" width="64.42578125" style="56" bestFit="1" customWidth="1"/>
    <col min="7679" max="7679" width="9.140625" style="56"/>
    <col min="7680" max="7680" width="13.42578125" style="56" bestFit="1" customWidth="1"/>
    <col min="7681" max="7681" width="16.28515625" style="56" bestFit="1" customWidth="1"/>
    <col min="7682" max="7682" width="13.140625" style="56" bestFit="1" customWidth="1"/>
    <col min="7683" max="7931" width="9.140625" style="56"/>
    <col min="7932" max="7932" width="11.28515625" style="56" customWidth="1"/>
    <col min="7933" max="7933" width="9.140625" style="56"/>
    <col min="7934" max="7934" width="64.42578125" style="56" bestFit="1" customWidth="1"/>
    <col min="7935" max="7935" width="9.140625" style="56"/>
    <col min="7936" max="7936" width="13.42578125" style="56" bestFit="1" customWidth="1"/>
    <col min="7937" max="7937" width="16.28515625" style="56" bestFit="1" customWidth="1"/>
    <col min="7938" max="7938" width="13.140625" style="56" bestFit="1" customWidth="1"/>
    <col min="7939" max="8187" width="9.140625" style="56"/>
    <col min="8188" max="8188" width="11.28515625" style="56" customWidth="1"/>
    <col min="8189" max="8189" width="9.140625" style="56"/>
    <col min="8190" max="8190" width="64.42578125" style="56" bestFit="1" customWidth="1"/>
    <col min="8191" max="8191" width="9.140625" style="56"/>
    <col min="8192" max="8192" width="13.42578125" style="56" bestFit="1" customWidth="1"/>
    <col min="8193" max="8193" width="16.28515625" style="56" bestFit="1" customWidth="1"/>
    <col min="8194" max="8194" width="13.140625" style="56" bestFit="1" customWidth="1"/>
    <col min="8195" max="8443" width="9.140625" style="56"/>
    <col min="8444" max="8444" width="11.28515625" style="56" customWidth="1"/>
    <col min="8445" max="8445" width="9.140625" style="56"/>
    <col min="8446" max="8446" width="64.42578125" style="56" bestFit="1" customWidth="1"/>
    <col min="8447" max="8447" width="9.140625" style="56"/>
    <col min="8448" max="8448" width="13.42578125" style="56" bestFit="1" customWidth="1"/>
    <col min="8449" max="8449" width="16.28515625" style="56" bestFit="1" customWidth="1"/>
    <col min="8450" max="8450" width="13.140625" style="56" bestFit="1" customWidth="1"/>
    <col min="8451" max="8699" width="9.140625" style="56"/>
    <col min="8700" max="8700" width="11.28515625" style="56" customWidth="1"/>
    <col min="8701" max="8701" width="9.140625" style="56"/>
    <col min="8702" max="8702" width="64.42578125" style="56" bestFit="1" customWidth="1"/>
    <col min="8703" max="8703" width="9.140625" style="56"/>
    <col min="8704" max="8704" width="13.42578125" style="56" bestFit="1" customWidth="1"/>
    <col min="8705" max="8705" width="16.28515625" style="56" bestFit="1" customWidth="1"/>
    <col min="8706" max="8706" width="13.140625" style="56" bestFit="1" customWidth="1"/>
    <col min="8707" max="8955" width="9.140625" style="56"/>
    <col min="8956" max="8956" width="11.28515625" style="56" customWidth="1"/>
    <col min="8957" max="8957" width="9.140625" style="56"/>
    <col min="8958" max="8958" width="64.42578125" style="56" bestFit="1" customWidth="1"/>
    <col min="8959" max="8959" width="9.140625" style="56"/>
    <col min="8960" max="8960" width="13.42578125" style="56" bestFit="1" customWidth="1"/>
    <col min="8961" max="8961" width="16.28515625" style="56" bestFit="1" customWidth="1"/>
    <col min="8962" max="8962" width="13.140625" style="56" bestFit="1" customWidth="1"/>
    <col min="8963" max="9211" width="9.140625" style="56"/>
    <col min="9212" max="9212" width="11.28515625" style="56" customWidth="1"/>
    <col min="9213" max="9213" width="9.140625" style="56"/>
    <col min="9214" max="9214" width="64.42578125" style="56" bestFit="1" customWidth="1"/>
    <col min="9215" max="9215" width="9.140625" style="56"/>
    <col min="9216" max="9216" width="13.42578125" style="56" bestFit="1" customWidth="1"/>
    <col min="9217" max="9217" width="16.28515625" style="56" bestFit="1" customWidth="1"/>
    <col min="9218" max="9218" width="13.140625" style="56" bestFit="1" customWidth="1"/>
    <col min="9219" max="9467" width="9.140625" style="56"/>
    <col min="9468" max="9468" width="11.28515625" style="56" customWidth="1"/>
    <col min="9469" max="9469" width="9.140625" style="56"/>
    <col min="9470" max="9470" width="64.42578125" style="56" bestFit="1" customWidth="1"/>
    <col min="9471" max="9471" width="9.140625" style="56"/>
    <col min="9472" max="9472" width="13.42578125" style="56" bestFit="1" customWidth="1"/>
    <col min="9473" max="9473" width="16.28515625" style="56" bestFit="1" customWidth="1"/>
    <col min="9474" max="9474" width="13.140625" style="56" bestFit="1" customWidth="1"/>
    <col min="9475" max="9723" width="9.140625" style="56"/>
    <col min="9724" max="9724" width="11.28515625" style="56" customWidth="1"/>
    <col min="9725" max="9725" width="9.140625" style="56"/>
    <col min="9726" max="9726" width="64.42578125" style="56" bestFit="1" customWidth="1"/>
    <col min="9727" max="9727" width="9.140625" style="56"/>
    <col min="9728" max="9728" width="13.42578125" style="56" bestFit="1" customWidth="1"/>
    <col min="9729" max="9729" width="16.28515625" style="56" bestFit="1" customWidth="1"/>
    <col min="9730" max="9730" width="13.140625" style="56" bestFit="1" customWidth="1"/>
    <col min="9731" max="9979" width="9.140625" style="56"/>
    <col min="9980" max="9980" width="11.28515625" style="56" customWidth="1"/>
    <col min="9981" max="9981" width="9.140625" style="56"/>
    <col min="9982" max="9982" width="64.42578125" style="56" bestFit="1" customWidth="1"/>
    <col min="9983" max="9983" width="9.140625" style="56"/>
    <col min="9984" max="9984" width="13.42578125" style="56" bestFit="1" customWidth="1"/>
    <col min="9985" max="9985" width="16.28515625" style="56" bestFit="1" customWidth="1"/>
    <col min="9986" max="9986" width="13.140625" style="56" bestFit="1" customWidth="1"/>
    <col min="9987" max="10235" width="9.140625" style="56"/>
    <col min="10236" max="10236" width="11.28515625" style="56" customWidth="1"/>
    <col min="10237" max="10237" width="9.140625" style="56"/>
    <col min="10238" max="10238" width="64.42578125" style="56" bestFit="1" customWidth="1"/>
    <col min="10239" max="10239" width="9.140625" style="56"/>
    <col min="10240" max="10240" width="13.42578125" style="56" bestFit="1" customWidth="1"/>
    <col min="10241" max="10241" width="16.28515625" style="56" bestFit="1" customWidth="1"/>
    <col min="10242" max="10242" width="13.140625" style="56" bestFit="1" customWidth="1"/>
    <col min="10243" max="10491" width="9.140625" style="56"/>
    <col min="10492" max="10492" width="11.28515625" style="56" customWidth="1"/>
    <col min="10493" max="10493" width="9.140625" style="56"/>
    <col min="10494" max="10494" width="64.42578125" style="56" bestFit="1" customWidth="1"/>
    <col min="10495" max="10495" width="9.140625" style="56"/>
    <col min="10496" max="10496" width="13.42578125" style="56" bestFit="1" customWidth="1"/>
    <col min="10497" max="10497" width="16.28515625" style="56" bestFit="1" customWidth="1"/>
    <col min="10498" max="10498" width="13.140625" style="56" bestFit="1" customWidth="1"/>
    <col min="10499" max="10747" width="9.140625" style="56"/>
    <col min="10748" max="10748" width="11.28515625" style="56" customWidth="1"/>
    <col min="10749" max="10749" width="9.140625" style="56"/>
    <col min="10750" max="10750" width="64.42578125" style="56" bestFit="1" customWidth="1"/>
    <col min="10751" max="10751" width="9.140625" style="56"/>
    <col min="10752" max="10752" width="13.42578125" style="56" bestFit="1" customWidth="1"/>
    <col min="10753" max="10753" width="16.28515625" style="56" bestFit="1" customWidth="1"/>
    <col min="10754" max="10754" width="13.140625" style="56" bestFit="1" customWidth="1"/>
    <col min="10755" max="11003" width="9.140625" style="56"/>
    <col min="11004" max="11004" width="11.28515625" style="56" customWidth="1"/>
    <col min="11005" max="11005" width="9.140625" style="56"/>
    <col min="11006" max="11006" width="64.42578125" style="56" bestFit="1" customWidth="1"/>
    <col min="11007" max="11007" width="9.140625" style="56"/>
    <col min="11008" max="11008" width="13.42578125" style="56" bestFit="1" customWidth="1"/>
    <col min="11009" max="11009" width="16.28515625" style="56" bestFit="1" customWidth="1"/>
    <col min="11010" max="11010" width="13.140625" style="56" bestFit="1" customWidth="1"/>
    <col min="11011" max="11259" width="9.140625" style="56"/>
    <col min="11260" max="11260" width="11.28515625" style="56" customWidth="1"/>
    <col min="11261" max="11261" width="9.140625" style="56"/>
    <col min="11262" max="11262" width="64.42578125" style="56" bestFit="1" customWidth="1"/>
    <col min="11263" max="11263" width="9.140625" style="56"/>
    <col min="11264" max="11264" width="13.42578125" style="56" bestFit="1" customWidth="1"/>
    <col min="11265" max="11265" width="16.28515625" style="56" bestFit="1" customWidth="1"/>
    <col min="11266" max="11266" width="13.140625" style="56" bestFit="1" customWidth="1"/>
    <col min="11267" max="11515" width="9.140625" style="56"/>
    <col min="11516" max="11516" width="11.28515625" style="56" customWidth="1"/>
    <col min="11517" max="11517" width="9.140625" style="56"/>
    <col min="11518" max="11518" width="64.42578125" style="56" bestFit="1" customWidth="1"/>
    <col min="11519" max="11519" width="9.140625" style="56"/>
    <col min="11520" max="11520" width="13.42578125" style="56" bestFit="1" customWidth="1"/>
    <col min="11521" max="11521" width="16.28515625" style="56" bestFit="1" customWidth="1"/>
    <col min="11522" max="11522" width="13.140625" style="56" bestFit="1" customWidth="1"/>
    <col min="11523" max="11771" width="9.140625" style="56"/>
    <col min="11772" max="11772" width="11.28515625" style="56" customWidth="1"/>
    <col min="11773" max="11773" width="9.140625" style="56"/>
    <col min="11774" max="11774" width="64.42578125" style="56" bestFit="1" customWidth="1"/>
    <col min="11775" max="11775" width="9.140625" style="56"/>
    <col min="11776" max="11776" width="13.42578125" style="56" bestFit="1" customWidth="1"/>
    <col min="11777" max="11777" width="16.28515625" style="56" bestFit="1" customWidth="1"/>
    <col min="11778" max="11778" width="13.140625" style="56" bestFit="1" customWidth="1"/>
    <col min="11779" max="12027" width="9.140625" style="56"/>
    <col min="12028" max="12028" width="11.28515625" style="56" customWidth="1"/>
    <col min="12029" max="12029" width="9.140625" style="56"/>
    <col min="12030" max="12030" width="64.42578125" style="56" bestFit="1" customWidth="1"/>
    <col min="12031" max="12031" width="9.140625" style="56"/>
    <col min="12032" max="12032" width="13.42578125" style="56" bestFit="1" customWidth="1"/>
    <col min="12033" max="12033" width="16.28515625" style="56" bestFit="1" customWidth="1"/>
    <col min="12034" max="12034" width="13.140625" style="56" bestFit="1" customWidth="1"/>
    <col min="12035" max="12283" width="9.140625" style="56"/>
    <col min="12284" max="12284" width="11.28515625" style="56" customWidth="1"/>
    <col min="12285" max="12285" width="9.140625" style="56"/>
    <col min="12286" max="12286" width="64.42578125" style="56" bestFit="1" customWidth="1"/>
    <col min="12287" max="12287" width="9.140625" style="56"/>
    <col min="12288" max="12288" width="13.42578125" style="56" bestFit="1" customWidth="1"/>
    <col min="12289" max="12289" width="16.28515625" style="56" bestFit="1" customWidth="1"/>
    <col min="12290" max="12290" width="13.140625" style="56" bestFit="1" customWidth="1"/>
    <col min="12291" max="12539" width="9.140625" style="56"/>
    <col min="12540" max="12540" width="11.28515625" style="56" customWidth="1"/>
    <col min="12541" max="12541" width="9.140625" style="56"/>
    <col min="12542" max="12542" width="64.42578125" style="56" bestFit="1" customWidth="1"/>
    <col min="12543" max="12543" width="9.140625" style="56"/>
    <col min="12544" max="12544" width="13.42578125" style="56" bestFit="1" customWidth="1"/>
    <col min="12545" max="12545" width="16.28515625" style="56" bestFit="1" customWidth="1"/>
    <col min="12546" max="12546" width="13.140625" style="56" bestFit="1" customWidth="1"/>
    <col min="12547" max="12795" width="9.140625" style="56"/>
    <col min="12796" max="12796" width="11.28515625" style="56" customWidth="1"/>
    <col min="12797" max="12797" width="9.140625" style="56"/>
    <col min="12798" max="12798" width="64.42578125" style="56" bestFit="1" customWidth="1"/>
    <col min="12799" max="12799" width="9.140625" style="56"/>
    <col min="12800" max="12800" width="13.42578125" style="56" bestFit="1" customWidth="1"/>
    <col min="12801" max="12801" width="16.28515625" style="56" bestFit="1" customWidth="1"/>
    <col min="12802" max="12802" width="13.140625" style="56" bestFit="1" customWidth="1"/>
    <col min="12803" max="13051" width="9.140625" style="56"/>
    <col min="13052" max="13052" width="11.28515625" style="56" customWidth="1"/>
    <col min="13053" max="13053" width="9.140625" style="56"/>
    <col min="13054" max="13054" width="64.42578125" style="56" bestFit="1" customWidth="1"/>
    <col min="13055" max="13055" width="9.140625" style="56"/>
    <col min="13056" max="13056" width="13.42578125" style="56" bestFit="1" customWidth="1"/>
    <col min="13057" max="13057" width="16.28515625" style="56" bestFit="1" customWidth="1"/>
    <col min="13058" max="13058" width="13.140625" style="56" bestFit="1" customWidth="1"/>
    <col min="13059" max="13307" width="9.140625" style="56"/>
    <col min="13308" max="13308" width="11.28515625" style="56" customWidth="1"/>
    <col min="13309" max="13309" width="9.140625" style="56"/>
    <col min="13310" max="13310" width="64.42578125" style="56" bestFit="1" customWidth="1"/>
    <col min="13311" max="13311" width="9.140625" style="56"/>
    <col min="13312" max="13312" width="13.42578125" style="56" bestFit="1" customWidth="1"/>
    <col min="13313" max="13313" width="16.28515625" style="56" bestFit="1" customWidth="1"/>
    <col min="13314" max="13314" width="13.140625" style="56" bestFit="1" customWidth="1"/>
    <col min="13315" max="13563" width="9.140625" style="56"/>
    <col min="13564" max="13564" width="11.28515625" style="56" customWidth="1"/>
    <col min="13565" max="13565" width="9.140625" style="56"/>
    <col min="13566" max="13566" width="64.42578125" style="56" bestFit="1" customWidth="1"/>
    <col min="13567" max="13567" width="9.140625" style="56"/>
    <col min="13568" max="13568" width="13.42578125" style="56" bestFit="1" customWidth="1"/>
    <col min="13569" max="13569" width="16.28515625" style="56" bestFit="1" customWidth="1"/>
    <col min="13570" max="13570" width="13.140625" style="56" bestFit="1" customWidth="1"/>
    <col min="13571" max="13819" width="9.140625" style="56"/>
    <col min="13820" max="13820" width="11.28515625" style="56" customWidth="1"/>
    <col min="13821" max="13821" width="9.140625" style="56"/>
    <col min="13822" max="13822" width="64.42578125" style="56" bestFit="1" customWidth="1"/>
    <col min="13823" max="13823" width="9.140625" style="56"/>
    <col min="13824" max="13824" width="13.42578125" style="56" bestFit="1" customWidth="1"/>
    <col min="13825" max="13825" width="16.28515625" style="56" bestFit="1" customWidth="1"/>
    <col min="13826" max="13826" width="13.140625" style="56" bestFit="1" customWidth="1"/>
    <col min="13827" max="14075" width="9.140625" style="56"/>
    <col min="14076" max="14076" width="11.28515625" style="56" customWidth="1"/>
    <col min="14077" max="14077" width="9.140625" style="56"/>
    <col min="14078" max="14078" width="64.42578125" style="56" bestFit="1" customWidth="1"/>
    <col min="14079" max="14079" width="9.140625" style="56"/>
    <col min="14080" max="14080" width="13.42578125" style="56" bestFit="1" customWidth="1"/>
    <col min="14081" max="14081" width="16.28515625" style="56" bestFit="1" customWidth="1"/>
    <col min="14082" max="14082" width="13.140625" style="56" bestFit="1" customWidth="1"/>
    <col min="14083" max="14331" width="9.140625" style="56"/>
    <col min="14332" max="14332" width="11.28515625" style="56" customWidth="1"/>
    <col min="14333" max="14333" width="9.140625" style="56"/>
    <col min="14334" max="14334" width="64.42578125" style="56" bestFit="1" customWidth="1"/>
    <col min="14335" max="14335" width="9.140625" style="56"/>
    <col min="14336" max="14336" width="13.42578125" style="56" bestFit="1" customWidth="1"/>
    <col min="14337" max="14337" width="16.28515625" style="56" bestFit="1" customWidth="1"/>
    <col min="14338" max="14338" width="13.140625" style="56" bestFit="1" customWidth="1"/>
    <col min="14339" max="14587" width="9.140625" style="56"/>
    <col min="14588" max="14588" width="11.28515625" style="56" customWidth="1"/>
    <col min="14589" max="14589" width="9.140625" style="56"/>
    <col min="14590" max="14590" width="64.42578125" style="56" bestFit="1" customWidth="1"/>
    <col min="14591" max="14591" width="9.140625" style="56"/>
    <col min="14592" max="14592" width="13.42578125" style="56" bestFit="1" customWidth="1"/>
    <col min="14593" max="14593" width="16.28515625" style="56" bestFit="1" customWidth="1"/>
    <col min="14594" max="14594" width="13.140625" style="56" bestFit="1" customWidth="1"/>
    <col min="14595" max="14843" width="9.140625" style="56"/>
    <col min="14844" max="14844" width="11.28515625" style="56" customWidth="1"/>
    <col min="14845" max="14845" width="9.140625" style="56"/>
    <col min="14846" max="14846" width="64.42578125" style="56" bestFit="1" customWidth="1"/>
    <col min="14847" max="14847" width="9.140625" style="56"/>
    <col min="14848" max="14848" width="13.42578125" style="56" bestFit="1" customWidth="1"/>
    <col min="14849" max="14849" width="16.28515625" style="56" bestFit="1" customWidth="1"/>
    <col min="14850" max="14850" width="13.140625" style="56" bestFit="1" customWidth="1"/>
    <col min="14851" max="15099" width="9.140625" style="56"/>
    <col min="15100" max="15100" width="11.28515625" style="56" customWidth="1"/>
    <col min="15101" max="15101" width="9.140625" style="56"/>
    <col min="15102" max="15102" width="64.42578125" style="56" bestFit="1" customWidth="1"/>
    <col min="15103" max="15103" width="9.140625" style="56"/>
    <col min="15104" max="15104" width="13.42578125" style="56" bestFit="1" customWidth="1"/>
    <col min="15105" max="15105" width="16.28515625" style="56" bestFit="1" customWidth="1"/>
    <col min="15106" max="15106" width="13.140625" style="56" bestFit="1" customWidth="1"/>
    <col min="15107" max="15355" width="9.140625" style="56"/>
    <col min="15356" max="15356" width="11.28515625" style="56" customWidth="1"/>
    <col min="15357" max="15357" width="9.140625" style="56"/>
    <col min="15358" max="15358" width="64.42578125" style="56" bestFit="1" customWidth="1"/>
    <col min="15359" max="15359" width="9.140625" style="56"/>
    <col min="15360" max="15360" width="13.42578125" style="56" bestFit="1" customWidth="1"/>
    <col min="15361" max="15361" width="16.28515625" style="56" bestFit="1" customWidth="1"/>
    <col min="15362" max="15362" width="13.140625" style="56" bestFit="1" customWidth="1"/>
    <col min="15363" max="15611" width="9.140625" style="56"/>
    <col min="15612" max="15612" width="11.28515625" style="56" customWidth="1"/>
    <col min="15613" max="15613" width="9.140625" style="56"/>
    <col min="15614" max="15614" width="64.42578125" style="56" bestFit="1" customWidth="1"/>
    <col min="15615" max="15615" width="9.140625" style="56"/>
    <col min="15616" max="15616" width="13.42578125" style="56" bestFit="1" customWidth="1"/>
    <col min="15617" max="15617" width="16.28515625" style="56" bestFit="1" customWidth="1"/>
    <col min="15618" max="15618" width="13.140625" style="56" bestFit="1" customWidth="1"/>
    <col min="15619" max="15867" width="9.140625" style="56"/>
    <col min="15868" max="15868" width="11.28515625" style="56" customWidth="1"/>
    <col min="15869" max="15869" width="9.140625" style="56"/>
    <col min="15870" max="15870" width="64.42578125" style="56" bestFit="1" customWidth="1"/>
    <col min="15871" max="15871" width="9.140625" style="56"/>
    <col min="15872" max="15872" width="13.42578125" style="56" bestFit="1" customWidth="1"/>
    <col min="15873" max="15873" width="16.28515625" style="56" bestFit="1" customWidth="1"/>
    <col min="15874" max="15874" width="13.140625" style="56" bestFit="1" customWidth="1"/>
    <col min="15875" max="16123" width="9.140625" style="56"/>
    <col min="16124" max="16124" width="11.28515625" style="56" customWidth="1"/>
    <col min="16125" max="16125" width="9.140625" style="56"/>
    <col min="16126" max="16126" width="64.42578125" style="56" bestFit="1" customWidth="1"/>
    <col min="16127" max="16127" width="9.140625" style="56"/>
    <col min="16128" max="16128" width="13.42578125" style="56" bestFit="1" customWidth="1"/>
    <col min="16129" max="16129" width="16.28515625" style="56" bestFit="1" customWidth="1"/>
    <col min="16130" max="16130" width="13.140625" style="56" bestFit="1" customWidth="1"/>
    <col min="16131" max="16384" width="9.140625" style="56"/>
  </cols>
  <sheetData>
    <row r="1" spans="1:15">
      <c r="A1" s="225" t="s">
        <v>55</v>
      </c>
      <c r="B1" s="225"/>
      <c r="C1" s="225"/>
      <c r="D1" s="225"/>
      <c r="E1" s="225"/>
      <c r="F1" s="225"/>
      <c r="G1" s="225"/>
      <c r="H1" s="225"/>
    </row>
    <row r="2" spans="1:15" ht="18">
      <c r="A2" s="237" t="s">
        <v>176</v>
      </c>
      <c r="B2" s="237"/>
      <c r="C2" s="237"/>
      <c r="D2" s="237"/>
      <c r="E2" s="237"/>
      <c r="F2" s="237"/>
      <c r="G2" s="237"/>
      <c r="H2" s="237"/>
    </row>
    <row r="3" spans="1:15" ht="6.75" customHeight="1" thickBot="1">
      <c r="A3" s="5"/>
      <c r="B3" s="5"/>
      <c r="C3" s="5"/>
      <c r="D3" s="5"/>
      <c r="E3" s="5"/>
      <c r="F3" s="5"/>
      <c r="G3" s="5"/>
      <c r="H3" s="5"/>
    </row>
    <row r="4" spans="1:15" ht="30.75" customHeight="1">
      <c r="A4" s="238" t="s">
        <v>365</v>
      </c>
      <c r="B4" s="239"/>
      <c r="C4" s="239"/>
      <c r="D4" s="324"/>
      <c r="E4" s="331" t="s">
        <v>555</v>
      </c>
      <c r="F4" s="332"/>
      <c r="G4" s="234" t="s">
        <v>607</v>
      </c>
      <c r="H4" s="236"/>
    </row>
    <row r="5" spans="1:15">
      <c r="A5" s="325" t="s">
        <v>370</v>
      </c>
      <c r="B5" s="326"/>
      <c r="C5" s="326"/>
      <c r="D5" s="327"/>
      <c r="E5" s="333" t="s">
        <v>14</v>
      </c>
      <c r="F5" s="334"/>
      <c r="G5" s="323">
        <f>'BDI (2)'!E24</f>
        <v>0.2009</v>
      </c>
      <c r="H5" s="281"/>
    </row>
    <row r="6" spans="1:15" ht="13.5" thickBot="1">
      <c r="A6" s="328" t="s">
        <v>554</v>
      </c>
      <c r="B6" s="329"/>
      <c r="C6" s="329"/>
      <c r="D6" s="330"/>
      <c r="E6" s="335"/>
      <c r="F6" s="336"/>
      <c r="G6" s="282"/>
      <c r="H6" s="282"/>
    </row>
    <row r="7" spans="1:15" ht="13.5" thickBot="1"/>
    <row r="8" spans="1:15" ht="21" thickBot="1">
      <c r="A8" s="244" t="s">
        <v>200</v>
      </c>
      <c r="B8" s="245"/>
      <c r="C8" s="245"/>
      <c r="D8" s="245"/>
      <c r="E8" s="245"/>
      <c r="F8" s="245"/>
      <c r="G8" s="245"/>
      <c r="H8" s="245"/>
    </row>
    <row r="9" spans="1:15" ht="13.5" thickBot="1"/>
    <row r="10" spans="1:15" ht="15.75" thickBot="1">
      <c r="A10" s="315" t="s">
        <v>138</v>
      </c>
      <c r="B10" s="316"/>
      <c r="C10" s="316"/>
      <c r="D10" s="316"/>
      <c r="E10" s="316"/>
      <c r="F10" s="316"/>
      <c r="G10" s="316"/>
      <c r="H10" s="317"/>
    </row>
    <row r="11" spans="1:15" ht="15" customHeight="1">
      <c r="A11" s="312" t="s">
        <v>196</v>
      </c>
      <c r="B11" s="313"/>
      <c r="C11" s="313"/>
      <c r="D11" s="313"/>
      <c r="E11" s="313"/>
      <c r="F11" s="313"/>
      <c r="G11" s="313"/>
      <c r="H11" s="314"/>
    </row>
    <row r="12" spans="1:15">
      <c r="A12" s="61" t="s">
        <v>10</v>
      </c>
      <c r="B12" s="57" t="s">
        <v>24</v>
      </c>
      <c r="C12" s="57" t="s">
        <v>28</v>
      </c>
      <c r="D12" s="57" t="s">
        <v>139</v>
      </c>
      <c r="E12" s="57" t="s">
        <v>140</v>
      </c>
      <c r="F12" s="57" t="s">
        <v>141</v>
      </c>
      <c r="G12" s="57" t="s">
        <v>142</v>
      </c>
      <c r="H12" s="62" t="s">
        <v>143</v>
      </c>
    </row>
    <row r="13" spans="1:15" ht="15.75">
      <c r="A13" s="156">
        <v>1</v>
      </c>
      <c r="B13" s="153">
        <v>93557</v>
      </c>
      <c r="C13" s="157" t="s">
        <v>29</v>
      </c>
      <c r="D13" s="158" t="s">
        <v>299</v>
      </c>
      <c r="E13" s="58" t="s">
        <v>188</v>
      </c>
      <c r="F13" s="60">
        <v>1</v>
      </c>
      <c r="G13" s="58">
        <v>191.1</v>
      </c>
      <c r="H13" s="63">
        <f t="shared" ref="H13:H15" si="0">F13*G13</f>
        <v>191.1</v>
      </c>
    </row>
    <row r="14" spans="1:15" ht="15.75">
      <c r="A14" s="156">
        <v>2</v>
      </c>
      <c r="B14" s="153">
        <v>40811</v>
      </c>
      <c r="C14" s="157" t="s">
        <v>29</v>
      </c>
      <c r="D14" s="158" t="s">
        <v>195</v>
      </c>
      <c r="E14" s="58" t="s">
        <v>188</v>
      </c>
      <c r="F14" s="60">
        <v>0.09</v>
      </c>
      <c r="G14" s="58">
        <v>14435.86</v>
      </c>
      <c r="H14" s="63">
        <f t="shared" si="0"/>
        <v>1299.2274</v>
      </c>
      <c r="M14" s="56">
        <v>4.2</v>
      </c>
      <c r="O14" s="56">
        <v>4.2</v>
      </c>
    </row>
    <row r="15" spans="1:15" ht="16.5" thickBot="1">
      <c r="A15" s="156">
        <v>3</v>
      </c>
      <c r="B15" s="153">
        <v>40819</v>
      </c>
      <c r="C15" s="157" t="s">
        <v>29</v>
      </c>
      <c r="D15" s="158" t="s">
        <v>300</v>
      </c>
      <c r="E15" s="58" t="s">
        <v>188</v>
      </c>
      <c r="F15" s="60">
        <v>0.4</v>
      </c>
      <c r="G15" s="58">
        <v>4693.37</v>
      </c>
      <c r="H15" s="63">
        <f t="shared" si="0"/>
        <v>1877.348</v>
      </c>
    </row>
    <row r="16" spans="1:15" ht="18" thickBot="1">
      <c r="A16" s="309" t="s">
        <v>145</v>
      </c>
      <c r="B16" s="310"/>
      <c r="C16" s="310"/>
      <c r="D16" s="310"/>
      <c r="E16" s="310"/>
      <c r="F16" s="310"/>
      <c r="G16" s="311"/>
      <c r="H16" s="64">
        <f>SUM(H13:H15)</f>
        <v>3367.6754000000001</v>
      </c>
    </row>
    <row r="17" spans="1:9" ht="18" thickBot="1">
      <c r="A17" s="150"/>
      <c r="B17" s="150"/>
      <c r="C17" s="150"/>
      <c r="D17" s="150"/>
      <c r="E17" s="150"/>
      <c r="F17" s="150"/>
      <c r="G17" s="150"/>
      <c r="H17" s="151"/>
    </row>
    <row r="18" spans="1:9" ht="15.75" thickBot="1">
      <c r="A18" s="315" t="s">
        <v>137</v>
      </c>
      <c r="B18" s="316"/>
      <c r="C18" s="316"/>
      <c r="D18" s="316"/>
      <c r="E18" s="316"/>
      <c r="F18" s="316"/>
      <c r="G18" s="316"/>
      <c r="H18" s="317"/>
    </row>
    <row r="19" spans="1:9" ht="15">
      <c r="A19" s="312" t="s">
        <v>487</v>
      </c>
      <c r="B19" s="313"/>
      <c r="C19" s="313"/>
      <c r="D19" s="313"/>
      <c r="E19" s="313"/>
      <c r="F19" s="313"/>
      <c r="G19" s="313"/>
      <c r="H19" s="314"/>
    </row>
    <row r="20" spans="1:9">
      <c r="A20" s="61" t="s">
        <v>10</v>
      </c>
      <c r="B20" s="57" t="s">
        <v>24</v>
      </c>
      <c r="C20" s="57" t="s">
        <v>28</v>
      </c>
      <c r="D20" s="57" t="s">
        <v>139</v>
      </c>
      <c r="E20" s="57" t="s">
        <v>140</v>
      </c>
      <c r="F20" s="57" t="s">
        <v>141</v>
      </c>
      <c r="G20" s="57" t="s">
        <v>142</v>
      </c>
      <c r="H20" s="62" t="s">
        <v>143</v>
      </c>
    </row>
    <row r="21" spans="1:9" ht="15.75">
      <c r="A21" s="155">
        <v>1</v>
      </c>
      <c r="B21" s="153">
        <v>88309</v>
      </c>
      <c r="C21" s="157" t="s">
        <v>29</v>
      </c>
      <c r="D21" s="148" t="s">
        <v>401</v>
      </c>
      <c r="E21" s="59" t="s">
        <v>144</v>
      </c>
      <c r="F21" s="60">
        <v>0.02</v>
      </c>
      <c r="G21" s="58">
        <v>17.72</v>
      </c>
      <c r="H21" s="149">
        <f t="shared" ref="H21" si="1">F21*G21</f>
        <v>0.35439999999999999</v>
      </c>
    </row>
    <row r="22" spans="1:9" ht="16.5" thickBot="1">
      <c r="A22" s="156">
        <v>2</v>
      </c>
      <c r="B22" s="153">
        <v>88316</v>
      </c>
      <c r="C22" s="157" t="s">
        <v>29</v>
      </c>
      <c r="D22" s="158" t="s">
        <v>488</v>
      </c>
      <c r="E22" s="59" t="s">
        <v>144</v>
      </c>
      <c r="F22" s="60">
        <v>0.1</v>
      </c>
      <c r="G22" s="58">
        <v>14.03</v>
      </c>
      <c r="H22" s="63">
        <f t="shared" ref="H22" si="2">F22*G22</f>
        <v>1.403</v>
      </c>
    </row>
    <row r="23" spans="1:9" ht="18" thickBot="1">
      <c r="A23" s="309" t="s">
        <v>145</v>
      </c>
      <c r="B23" s="310"/>
      <c r="C23" s="310"/>
      <c r="D23" s="310"/>
      <c r="E23" s="310"/>
      <c r="F23" s="310"/>
      <c r="G23" s="311"/>
      <c r="H23" s="64">
        <f>SUM(H21:H22)</f>
        <v>1.7574000000000001</v>
      </c>
      <c r="I23" s="166"/>
    </row>
    <row r="24" spans="1:9" ht="18" thickBot="1">
      <c r="A24" s="150"/>
      <c r="B24" s="150"/>
      <c r="C24" s="150"/>
      <c r="D24" s="150"/>
      <c r="E24" s="150"/>
      <c r="F24" s="150"/>
      <c r="G24" s="150"/>
      <c r="H24" s="151"/>
    </row>
    <row r="25" spans="1:9" ht="15.75" thickBot="1">
      <c r="A25" s="315" t="s">
        <v>146</v>
      </c>
      <c r="B25" s="316"/>
      <c r="C25" s="316"/>
      <c r="D25" s="316"/>
      <c r="E25" s="316"/>
      <c r="F25" s="316"/>
      <c r="G25" s="316"/>
      <c r="H25" s="317"/>
    </row>
    <row r="26" spans="1:9" ht="15">
      <c r="A26" s="312" t="s">
        <v>489</v>
      </c>
      <c r="B26" s="313"/>
      <c r="C26" s="313"/>
      <c r="D26" s="313"/>
      <c r="E26" s="313"/>
      <c r="F26" s="313"/>
      <c r="G26" s="313"/>
      <c r="H26" s="314"/>
    </row>
    <row r="27" spans="1:9">
      <c r="A27" s="61" t="s">
        <v>10</v>
      </c>
      <c r="B27" s="57" t="s">
        <v>24</v>
      </c>
      <c r="C27" s="57" t="s">
        <v>28</v>
      </c>
      <c r="D27" s="57" t="s">
        <v>139</v>
      </c>
      <c r="E27" s="57" t="s">
        <v>140</v>
      </c>
      <c r="F27" s="57" t="s">
        <v>141</v>
      </c>
      <c r="G27" s="57" t="s">
        <v>142</v>
      </c>
      <c r="H27" s="62" t="s">
        <v>143</v>
      </c>
    </row>
    <row r="28" spans="1:9" ht="15.75">
      <c r="A28" s="155">
        <v>1</v>
      </c>
      <c r="B28" s="153">
        <v>366</v>
      </c>
      <c r="C28" s="157" t="s">
        <v>29</v>
      </c>
      <c r="D28" s="148" t="s">
        <v>490</v>
      </c>
      <c r="E28" s="59" t="s">
        <v>18</v>
      </c>
      <c r="F28" s="60">
        <v>1</v>
      </c>
      <c r="G28" s="58">
        <v>64</v>
      </c>
      <c r="H28" s="149">
        <f t="shared" ref="H28:H29" si="3">F28*G28</f>
        <v>64</v>
      </c>
    </row>
    <row r="29" spans="1:9" ht="16.5" thickBot="1">
      <c r="A29" s="156">
        <v>3</v>
      </c>
      <c r="B29" s="153">
        <v>88316</v>
      </c>
      <c r="C29" s="157" t="s">
        <v>29</v>
      </c>
      <c r="D29" s="158" t="s">
        <v>488</v>
      </c>
      <c r="E29" s="59" t="s">
        <v>144</v>
      </c>
      <c r="F29" s="60">
        <v>0.2</v>
      </c>
      <c r="G29" s="58">
        <v>14.03</v>
      </c>
      <c r="H29" s="63">
        <f t="shared" si="3"/>
        <v>2.806</v>
      </c>
    </row>
    <row r="30" spans="1:9" ht="18" thickBot="1">
      <c r="A30" s="309" t="s">
        <v>145</v>
      </c>
      <c r="B30" s="310"/>
      <c r="C30" s="310"/>
      <c r="D30" s="310"/>
      <c r="E30" s="310"/>
      <c r="F30" s="310"/>
      <c r="G30" s="311"/>
      <c r="H30" s="64">
        <f>SUM(H28:H29)</f>
        <v>66.805999999999997</v>
      </c>
    </row>
    <row r="31" spans="1:9" ht="18" thickBot="1">
      <c r="A31" s="150"/>
      <c r="B31" s="150"/>
      <c r="C31" s="150"/>
      <c r="D31" s="150"/>
      <c r="E31" s="150"/>
      <c r="F31" s="150"/>
      <c r="G31" s="150"/>
      <c r="H31" s="151"/>
    </row>
    <row r="32" spans="1:9" ht="15.75" thickBot="1">
      <c r="A32" s="315" t="s">
        <v>298</v>
      </c>
      <c r="B32" s="316"/>
      <c r="C32" s="316"/>
      <c r="D32" s="316"/>
      <c r="E32" s="316"/>
      <c r="F32" s="316"/>
      <c r="G32" s="316"/>
      <c r="H32" s="317"/>
    </row>
    <row r="33" spans="1:8" ht="15">
      <c r="A33" s="312" t="s">
        <v>491</v>
      </c>
      <c r="B33" s="313"/>
      <c r="C33" s="313"/>
      <c r="D33" s="313"/>
      <c r="E33" s="313"/>
      <c r="F33" s="313"/>
      <c r="G33" s="313"/>
      <c r="H33" s="314"/>
    </row>
    <row r="34" spans="1:8">
      <c r="A34" s="61" t="s">
        <v>10</v>
      </c>
      <c r="B34" s="57" t="s">
        <v>24</v>
      </c>
      <c r="C34" s="57" t="s">
        <v>28</v>
      </c>
      <c r="D34" s="57" t="s">
        <v>139</v>
      </c>
      <c r="E34" s="57" t="s">
        <v>140</v>
      </c>
      <c r="F34" s="57" t="s">
        <v>141</v>
      </c>
      <c r="G34" s="57" t="s">
        <v>142</v>
      </c>
      <c r="H34" s="62" t="s">
        <v>143</v>
      </c>
    </row>
    <row r="35" spans="1:8" ht="15.75">
      <c r="A35" s="154">
        <v>1</v>
      </c>
      <c r="B35" s="153">
        <v>4741</v>
      </c>
      <c r="C35" s="157" t="s">
        <v>29</v>
      </c>
      <c r="D35" s="148" t="s">
        <v>492</v>
      </c>
      <c r="E35" s="59" t="s">
        <v>18</v>
      </c>
      <c r="F35" s="60">
        <v>1</v>
      </c>
      <c r="G35" s="58">
        <v>70.16</v>
      </c>
      <c r="H35" s="63">
        <f t="shared" ref="H35:H36" si="4">F35*G35</f>
        <v>70.16</v>
      </c>
    </row>
    <row r="36" spans="1:8" ht="16.5" thickBot="1">
      <c r="A36" s="156">
        <v>3</v>
      </c>
      <c r="B36" s="153">
        <v>88316</v>
      </c>
      <c r="C36" s="157" t="s">
        <v>29</v>
      </c>
      <c r="D36" s="158" t="s">
        <v>488</v>
      </c>
      <c r="E36" s="59" t="s">
        <v>144</v>
      </c>
      <c r="F36" s="60">
        <v>0.2</v>
      </c>
      <c r="G36" s="58">
        <v>13.29</v>
      </c>
      <c r="H36" s="63">
        <f t="shared" si="4"/>
        <v>2.6579999999999999</v>
      </c>
    </row>
    <row r="37" spans="1:8" ht="18" thickBot="1">
      <c r="A37" s="309" t="s">
        <v>145</v>
      </c>
      <c r="B37" s="310"/>
      <c r="C37" s="310"/>
      <c r="D37" s="310"/>
      <c r="E37" s="310"/>
      <c r="F37" s="310"/>
      <c r="G37" s="311"/>
      <c r="H37" s="64">
        <f>SUM(H35:H36)</f>
        <v>72.817999999999998</v>
      </c>
    </row>
    <row r="38" spans="1:8" ht="18" thickBot="1">
      <c r="A38" s="150"/>
      <c r="B38" s="150"/>
      <c r="C38" s="150"/>
      <c r="D38" s="150"/>
      <c r="E38" s="150"/>
      <c r="F38" s="150"/>
      <c r="G38" s="150"/>
      <c r="H38" s="151"/>
    </row>
    <row r="39" spans="1:8" ht="15.75" thickBot="1">
      <c r="A39" s="315" t="s">
        <v>356</v>
      </c>
      <c r="B39" s="316"/>
      <c r="C39" s="316"/>
      <c r="D39" s="316"/>
      <c r="E39" s="316"/>
      <c r="F39" s="316"/>
      <c r="G39" s="316"/>
      <c r="H39" s="317"/>
    </row>
    <row r="40" spans="1:8" ht="15">
      <c r="A40" s="312" t="s">
        <v>499</v>
      </c>
      <c r="B40" s="313"/>
      <c r="C40" s="313"/>
      <c r="D40" s="313"/>
      <c r="E40" s="313"/>
      <c r="F40" s="313"/>
      <c r="G40" s="313"/>
      <c r="H40" s="314"/>
    </row>
    <row r="41" spans="1:8">
      <c r="A41" s="61" t="s">
        <v>10</v>
      </c>
      <c r="B41" s="57" t="s">
        <v>24</v>
      </c>
      <c r="C41" s="57" t="s">
        <v>28</v>
      </c>
      <c r="D41" s="57" t="s">
        <v>139</v>
      </c>
      <c r="E41" s="57" t="s">
        <v>140</v>
      </c>
      <c r="F41" s="57" t="s">
        <v>141</v>
      </c>
      <c r="G41" s="57" t="s">
        <v>142</v>
      </c>
      <c r="H41" s="62" t="s">
        <v>143</v>
      </c>
    </row>
    <row r="42" spans="1:8" ht="30">
      <c r="A42" s="154">
        <v>1</v>
      </c>
      <c r="B42" s="342" t="s">
        <v>364</v>
      </c>
      <c r="C42" s="322"/>
      <c r="D42" s="210" t="s">
        <v>662</v>
      </c>
      <c r="E42" s="59" t="s">
        <v>62</v>
      </c>
      <c r="F42" s="60">
        <v>1</v>
      </c>
      <c r="G42" s="58">
        <v>137.55000000000001</v>
      </c>
      <c r="H42" s="63">
        <f>F42*G42</f>
        <v>137.55000000000001</v>
      </c>
    </row>
    <row r="43" spans="1:8" ht="15.75">
      <c r="A43" s="155">
        <v>1</v>
      </c>
      <c r="B43" s="153">
        <v>88309</v>
      </c>
      <c r="C43" s="157" t="s">
        <v>29</v>
      </c>
      <c r="D43" s="148" t="s">
        <v>401</v>
      </c>
      <c r="E43" s="59" t="s">
        <v>144</v>
      </c>
      <c r="F43" s="60">
        <v>0.01</v>
      </c>
      <c r="G43" s="58">
        <v>17.72</v>
      </c>
      <c r="H43" s="149">
        <f t="shared" ref="H43:H46" si="5">F43*G43</f>
        <v>0.1772</v>
      </c>
    </row>
    <row r="44" spans="1:8" ht="15.75">
      <c r="A44" s="156">
        <v>3</v>
      </c>
      <c r="B44" s="153">
        <v>88316</v>
      </c>
      <c r="C44" s="157" t="s">
        <v>29</v>
      </c>
      <c r="D44" s="158" t="s">
        <v>488</v>
      </c>
      <c r="E44" s="59" t="s">
        <v>144</v>
      </c>
      <c r="F44" s="60">
        <v>0.05</v>
      </c>
      <c r="G44" s="58">
        <v>14.03</v>
      </c>
      <c r="H44" s="63">
        <f t="shared" si="5"/>
        <v>0.70150000000000001</v>
      </c>
    </row>
    <row r="45" spans="1:8" ht="30">
      <c r="A45" s="155">
        <v>2</v>
      </c>
      <c r="B45" s="152">
        <v>96522</v>
      </c>
      <c r="C45" s="157" t="s">
        <v>29</v>
      </c>
      <c r="D45" s="159" t="s">
        <v>409</v>
      </c>
      <c r="E45" s="59" t="s">
        <v>18</v>
      </c>
      <c r="F45" s="60">
        <v>0.01</v>
      </c>
      <c r="G45" s="58">
        <v>95.53</v>
      </c>
      <c r="H45" s="149">
        <f t="shared" si="5"/>
        <v>0.95530000000000004</v>
      </c>
    </row>
    <row r="46" spans="1:8" ht="30.75" thickBot="1">
      <c r="A46" s="155">
        <v>3</v>
      </c>
      <c r="B46" s="152">
        <v>94975</v>
      </c>
      <c r="C46" s="157" t="s">
        <v>29</v>
      </c>
      <c r="D46" s="148" t="s">
        <v>400</v>
      </c>
      <c r="E46" s="59" t="s">
        <v>18</v>
      </c>
      <c r="F46" s="60">
        <v>0.01</v>
      </c>
      <c r="G46" s="58">
        <v>362.37</v>
      </c>
      <c r="H46" s="149">
        <f t="shared" si="5"/>
        <v>3.6236999999999999</v>
      </c>
    </row>
    <row r="47" spans="1:8" ht="18" thickBot="1">
      <c r="A47" s="309" t="s">
        <v>145</v>
      </c>
      <c r="B47" s="310"/>
      <c r="C47" s="310"/>
      <c r="D47" s="310"/>
      <c r="E47" s="310"/>
      <c r="F47" s="310"/>
      <c r="G47" s="311"/>
      <c r="H47" s="64">
        <f>SUM(H42:H46)</f>
        <v>143.00770000000003</v>
      </c>
    </row>
    <row r="48" spans="1:8" ht="18" thickBot="1">
      <c r="A48" s="150"/>
      <c r="B48" s="150"/>
      <c r="C48" s="150"/>
      <c r="D48" s="150"/>
      <c r="E48" s="150"/>
      <c r="F48" s="150"/>
      <c r="G48" s="150"/>
      <c r="H48" s="151"/>
    </row>
    <row r="49" spans="1:8" ht="15.75" thickBot="1">
      <c r="A49" s="315" t="s">
        <v>357</v>
      </c>
      <c r="B49" s="316"/>
      <c r="C49" s="316"/>
      <c r="D49" s="316"/>
      <c r="E49" s="316"/>
      <c r="F49" s="316"/>
      <c r="G49" s="316"/>
      <c r="H49" s="317"/>
    </row>
    <row r="50" spans="1:8" ht="15" customHeight="1">
      <c r="A50" s="312" t="s">
        <v>358</v>
      </c>
      <c r="B50" s="313"/>
      <c r="C50" s="313"/>
      <c r="D50" s="313"/>
      <c r="E50" s="313"/>
      <c r="F50" s="313"/>
      <c r="G50" s="313"/>
      <c r="H50" s="314"/>
    </row>
    <row r="51" spans="1:8">
      <c r="A51" s="61" t="s">
        <v>10</v>
      </c>
      <c r="B51" s="57" t="s">
        <v>24</v>
      </c>
      <c r="C51" s="57" t="s">
        <v>28</v>
      </c>
      <c r="D51" s="57" t="s">
        <v>139</v>
      </c>
      <c r="E51" s="57" t="s">
        <v>140</v>
      </c>
      <c r="F51" s="57" t="s">
        <v>141</v>
      </c>
      <c r="G51" s="57" t="s">
        <v>142</v>
      </c>
      <c r="H51" s="62" t="s">
        <v>143</v>
      </c>
    </row>
    <row r="52" spans="1:8" ht="29.25" customHeight="1">
      <c r="A52" s="154">
        <v>1</v>
      </c>
      <c r="B52" s="152">
        <v>2440</v>
      </c>
      <c r="C52" s="186" t="s">
        <v>30</v>
      </c>
      <c r="D52" s="187" t="s">
        <v>582</v>
      </c>
      <c r="E52" s="59" t="s">
        <v>62</v>
      </c>
      <c r="F52" s="60">
        <v>1</v>
      </c>
      <c r="G52" s="58">
        <v>1980</v>
      </c>
      <c r="H52" s="63">
        <f>F52*G52</f>
        <v>1980</v>
      </c>
    </row>
    <row r="53" spans="1:8" ht="30">
      <c r="A53" s="155">
        <v>2</v>
      </c>
      <c r="B53" s="152">
        <v>96522</v>
      </c>
      <c r="C53" s="157" t="s">
        <v>29</v>
      </c>
      <c r="D53" s="159" t="s">
        <v>409</v>
      </c>
      <c r="E53" s="59" t="s">
        <v>18</v>
      </c>
      <c r="F53" s="60">
        <v>0.18</v>
      </c>
      <c r="G53" s="58">
        <v>95.53</v>
      </c>
      <c r="H53" s="149">
        <f t="shared" ref="H53:H55" si="6">F53*G53</f>
        <v>17.195399999999999</v>
      </c>
    </row>
    <row r="54" spans="1:8" ht="30">
      <c r="A54" s="155">
        <v>3</v>
      </c>
      <c r="B54" s="152">
        <v>94975</v>
      </c>
      <c r="C54" s="157" t="s">
        <v>29</v>
      </c>
      <c r="D54" s="148" t="s">
        <v>400</v>
      </c>
      <c r="E54" s="59" t="s">
        <v>18</v>
      </c>
      <c r="F54" s="60">
        <v>0.18</v>
      </c>
      <c r="G54" s="58">
        <v>362.37</v>
      </c>
      <c r="H54" s="149">
        <f t="shared" si="6"/>
        <v>65.226600000000005</v>
      </c>
    </row>
    <row r="55" spans="1:8" ht="16.5" thickBot="1">
      <c r="A55" s="155">
        <v>4</v>
      </c>
      <c r="B55" s="153">
        <v>88309</v>
      </c>
      <c r="C55" s="157" t="s">
        <v>29</v>
      </c>
      <c r="D55" s="148" t="s">
        <v>401</v>
      </c>
      <c r="E55" s="59" t="s">
        <v>144</v>
      </c>
      <c r="F55" s="60">
        <v>0.1</v>
      </c>
      <c r="G55" s="58">
        <v>17.72</v>
      </c>
      <c r="H55" s="149">
        <f t="shared" si="6"/>
        <v>1.772</v>
      </c>
    </row>
    <row r="56" spans="1:8" ht="15" customHeight="1" thickBot="1">
      <c r="A56" s="309" t="s">
        <v>145</v>
      </c>
      <c r="B56" s="310"/>
      <c r="C56" s="310"/>
      <c r="D56" s="310"/>
      <c r="E56" s="310"/>
      <c r="F56" s="310"/>
      <c r="G56" s="311"/>
      <c r="H56" s="64">
        <f>SUM(H52:H55)</f>
        <v>2064.194</v>
      </c>
    </row>
    <row r="57" spans="1:8" ht="15" customHeight="1" thickBot="1">
      <c r="A57" s="150"/>
      <c r="B57" s="150"/>
      <c r="C57" s="150"/>
      <c r="D57" s="150"/>
      <c r="E57" s="150"/>
      <c r="F57" s="150"/>
      <c r="G57" s="150"/>
      <c r="H57" s="151"/>
    </row>
    <row r="58" spans="1:8" ht="15" customHeight="1" thickBot="1">
      <c r="A58" s="315" t="s">
        <v>402</v>
      </c>
      <c r="B58" s="316"/>
      <c r="C58" s="316"/>
      <c r="D58" s="316"/>
      <c r="E58" s="316"/>
      <c r="F58" s="316"/>
      <c r="G58" s="316"/>
      <c r="H58" s="317"/>
    </row>
    <row r="59" spans="1:8" ht="15" customHeight="1">
      <c r="A59" s="312" t="s">
        <v>404</v>
      </c>
      <c r="B59" s="313"/>
      <c r="C59" s="313"/>
      <c r="D59" s="313"/>
      <c r="E59" s="313"/>
      <c r="F59" s="313"/>
      <c r="G59" s="313"/>
      <c r="H59" s="314"/>
    </row>
    <row r="60" spans="1:8" ht="15" customHeight="1">
      <c r="A60" s="61" t="s">
        <v>10</v>
      </c>
      <c r="B60" s="57" t="s">
        <v>24</v>
      </c>
      <c r="C60" s="57" t="s">
        <v>28</v>
      </c>
      <c r="D60" s="57" t="s">
        <v>139</v>
      </c>
      <c r="E60" s="57" t="s">
        <v>140</v>
      </c>
      <c r="F60" s="57" t="s">
        <v>141</v>
      </c>
      <c r="G60" s="57" t="s">
        <v>142</v>
      </c>
      <c r="H60" s="62" t="s">
        <v>143</v>
      </c>
    </row>
    <row r="61" spans="1:8" ht="15.75">
      <c r="A61" s="154">
        <v>1</v>
      </c>
      <c r="B61" s="321" t="s">
        <v>364</v>
      </c>
      <c r="C61" s="322"/>
      <c r="D61" s="193" t="s">
        <v>625</v>
      </c>
      <c r="E61" s="59" t="s">
        <v>62</v>
      </c>
      <c r="F61" s="60">
        <v>1</v>
      </c>
      <c r="G61" s="58">
        <v>2136</v>
      </c>
      <c r="H61" s="63">
        <f>F61*G61</f>
        <v>2136</v>
      </c>
    </row>
    <row r="62" spans="1:8" ht="30">
      <c r="A62" s="155">
        <v>2</v>
      </c>
      <c r="B62" s="152">
        <v>96522</v>
      </c>
      <c r="C62" s="157" t="s">
        <v>29</v>
      </c>
      <c r="D62" s="159" t="s">
        <v>409</v>
      </c>
      <c r="E62" s="59" t="s">
        <v>18</v>
      </c>
      <c r="F62" s="60">
        <v>0.18</v>
      </c>
      <c r="G62" s="58">
        <v>95.53</v>
      </c>
      <c r="H62" s="149">
        <f t="shared" ref="H62:H64" si="7">F62*G62</f>
        <v>17.195399999999999</v>
      </c>
    </row>
    <row r="63" spans="1:8" ht="30">
      <c r="A63" s="155">
        <v>3</v>
      </c>
      <c r="B63" s="152">
        <v>94975</v>
      </c>
      <c r="C63" s="157" t="s">
        <v>29</v>
      </c>
      <c r="D63" s="148" t="s">
        <v>400</v>
      </c>
      <c r="E63" s="59" t="s">
        <v>18</v>
      </c>
      <c r="F63" s="60">
        <v>0.18</v>
      </c>
      <c r="G63" s="58">
        <v>362.37</v>
      </c>
      <c r="H63" s="149">
        <f t="shared" si="7"/>
        <v>65.226600000000005</v>
      </c>
    </row>
    <row r="64" spans="1:8" ht="15" customHeight="1" thickBot="1">
      <c r="A64" s="155">
        <v>4</v>
      </c>
      <c r="B64" s="153">
        <v>88309</v>
      </c>
      <c r="C64" s="157" t="s">
        <v>29</v>
      </c>
      <c r="D64" s="148" t="s">
        <v>401</v>
      </c>
      <c r="E64" s="59" t="s">
        <v>144</v>
      </c>
      <c r="F64" s="60">
        <v>0.05</v>
      </c>
      <c r="G64" s="58">
        <v>17.72</v>
      </c>
      <c r="H64" s="149">
        <f t="shared" si="7"/>
        <v>0.88600000000000001</v>
      </c>
    </row>
    <row r="65" spans="1:8" ht="15" customHeight="1" thickBot="1">
      <c r="A65" s="309" t="s">
        <v>145</v>
      </c>
      <c r="B65" s="310"/>
      <c r="C65" s="310"/>
      <c r="D65" s="310"/>
      <c r="E65" s="310"/>
      <c r="F65" s="310"/>
      <c r="G65" s="311"/>
      <c r="H65" s="64">
        <f>SUM(H61:H64)</f>
        <v>2219.308</v>
      </c>
    </row>
    <row r="66" spans="1:8" ht="15" customHeight="1" thickBot="1">
      <c r="A66" s="150"/>
      <c r="B66" s="150"/>
      <c r="C66" s="150"/>
      <c r="D66" s="150"/>
      <c r="E66" s="150"/>
      <c r="F66" s="150"/>
      <c r="G66" s="150"/>
      <c r="H66" s="151"/>
    </row>
    <row r="67" spans="1:8" ht="15.75" thickBot="1">
      <c r="A67" s="315" t="s">
        <v>403</v>
      </c>
      <c r="B67" s="316"/>
      <c r="C67" s="316"/>
      <c r="D67" s="316"/>
      <c r="E67" s="316"/>
      <c r="F67" s="316"/>
      <c r="G67" s="316"/>
      <c r="H67" s="317"/>
    </row>
    <row r="68" spans="1:8" ht="15">
      <c r="A68" s="312" t="s">
        <v>359</v>
      </c>
      <c r="B68" s="313"/>
      <c r="C68" s="313"/>
      <c r="D68" s="313"/>
      <c r="E68" s="313"/>
      <c r="F68" s="313"/>
      <c r="G68" s="313"/>
      <c r="H68" s="314"/>
    </row>
    <row r="69" spans="1:8">
      <c r="A69" s="61" t="s">
        <v>10</v>
      </c>
      <c r="B69" s="57" t="s">
        <v>24</v>
      </c>
      <c r="C69" s="57" t="s">
        <v>28</v>
      </c>
      <c r="D69" s="57" t="s">
        <v>139</v>
      </c>
      <c r="E69" s="57" t="s">
        <v>140</v>
      </c>
      <c r="F69" s="57" t="s">
        <v>141</v>
      </c>
      <c r="G69" s="57" t="s">
        <v>142</v>
      </c>
      <c r="H69" s="62" t="s">
        <v>143</v>
      </c>
    </row>
    <row r="70" spans="1:8" ht="15.75">
      <c r="A70" s="154">
        <v>1</v>
      </c>
      <c r="B70" s="321" t="s">
        <v>364</v>
      </c>
      <c r="C70" s="322"/>
      <c r="D70" s="193" t="s">
        <v>624</v>
      </c>
      <c r="E70" s="59" t="s">
        <v>144</v>
      </c>
      <c r="F70" s="60">
        <v>1</v>
      </c>
      <c r="G70" s="58">
        <v>1620</v>
      </c>
      <c r="H70" s="63">
        <f>F70*G70</f>
        <v>1620</v>
      </c>
    </row>
    <row r="71" spans="1:8" ht="30">
      <c r="A71" s="155">
        <v>2</v>
      </c>
      <c r="B71" s="152">
        <v>96522</v>
      </c>
      <c r="C71" s="157" t="s">
        <v>29</v>
      </c>
      <c r="D71" s="159" t="s">
        <v>409</v>
      </c>
      <c r="E71" s="59" t="s">
        <v>18</v>
      </c>
      <c r="F71" s="60">
        <v>0.18</v>
      </c>
      <c r="G71" s="58">
        <v>95.53</v>
      </c>
      <c r="H71" s="149">
        <f t="shared" ref="H71:H73" si="8">F71*G71</f>
        <v>17.195399999999999</v>
      </c>
    </row>
    <row r="72" spans="1:8" ht="30">
      <c r="A72" s="155">
        <v>3</v>
      </c>
      <c r="B72" s="152">
        <v>94975</v>
      </c>
      <c r="C72" s="157" t="s">
        <v>29</v>
      </c>
      <c r="D72" s="148" t="s">
        <v>400</v>
      </c>
      <c r="E72" s="59" t="s">
        <v>18</v>
      </c>
      <c r="F72" s="60">
        <v>0.18</v>
      </c>
      <c r="G72" s="58">
        <v>362.37</v>
      </c>
      <c r="H72" s="149">
        <f t="shared" si="8"/>
        <v>65.226600000000005</v>
      </c>
    </row>
    <row r="73" spans="1:8" ht="16.5" thickBot="1">
      <c r="A73" s="155">
        <v>4</v>
      </c>
      <c r="B73" s="153">
        <v>88309</v>
      </c>
      <c r="C73" s="157" t="s">
        <v>29</v>
      </c>
      <c r="D73" s="193" t="s">
        <v>401</v>
      </c>
      <c r="E73" s="59" t="s">
        <v>144</v>
      </c>
      <c r="F73" s="60">
        <v>0.1</v>
      </c>
      <c r="G73" s="58">
        <v>17.72</v>
      </c>
      <c r="H73" s="149">
        <f t="shared" si="8"/>
        <v>1.772</v>
      </c>
    </row>
    <row r="74" spans="1:8" ht="18" thickBot="1">
      <c r="A74" s="309" t="s">
        <v>145</v>
      </c>
      <c r="B74" s="310"/>
      <c r="C74" s="310"/>
      <c r="D74" s="310"/>
      <c r="E74" s="310"/>
      <c r="F74" s="310"/>
      <c r="G74" s="311"/>
      <c r="H74" s="64">
        <f>SUM(H70:H73)</f>
        <v>1704.194</v>
      </c>
    </row>
    <row r="75" spans="1:8" ht="13.5" thickBot="1"/>
    <row r="76" spans="1:8" ht="15.75" thickBot="1">
      <c r="A76" s="315" t="s">
        <v>493</v>
      </c>
      <c r="B76" s="316"/>
      <c r="C76" s="316"/>
      <c r="D76" s="316"/>
      <c r="E76" s="316"/>
      <c r="F76" s="316"/>
      <c r="G76" s="316"/>
      <c r="H76" s="317"/>
    </row>
    <row r="77" spans="1:8" ht="15" customHeight="1">
      <c r="A77" s="312" t="s">
        <v>360</v>
      </c>
      <c r="B77" s="313"/>
      <c r="C77" s="313"/>
      <c r="D77" s="313"/>
      <c r="E77" s="313"/>
      <c r="F77" s="313"/>
      <c r="G77" s="313"/>
      <c r="H77" s="314"/>
    </row>
    <row r="78" spans="1:8">
      <c r="A78" s="61" t="s">
        <v>10</v>
      </c>
      <c r="B78" s="57" t="s">
        <v>24</v>
      </c>
      <c r="C78" s="57" t="s">
        <v>28</v>
      </c>
      <c r="D78" s="57" t="s">
        <v>139</v>
      </c>
      <c r="E78" s="57" t="s">
        <v>140</v>
      </c>
      <c r="F78" s="57" t="s">
        <v>141</v>
      </c>
      <c r="G78" s="57" t="s">
        <v>142</v>
      </c>
      <c r="H78" s="62" t="s">
        <v>143</v>
      </c>
    </row>
    <row r="79" spans="1:8" ht="30">
      <c r="A79" s="154">
        <v>1</v>
      </c>
      <c r="B79" s="152">
        <v>2406</v>
      </c>
      <c r="C79" s="186" t="s">
        <v>30</v>
      </c>
      <c r="D79" s="185" t="s">
        <v>583</v>
      </c>
      <c r="E79" s="59" t="s">
        <v>144</v>
      </c>
      <c r="F79" s="60">
        <v>1</v>
      </c>
      <c r="G79" s="58">
        <v>2250</v>
      </c>
      <c r="H79" s="63">
        <f>F79*G79</f>
        <v>2250</v>
      </c>
    </row>
    <row r="80" spans="1:8" ht="30">
      <c r="A80" s="155">
        <v>2</v>
      </c>
      <c r="B80" s="152">
        <v>96522</v>
      </c>
      <c r="C80" s="157" t="s">
        <v>29</v>
      </c>
      <c r="D80" s="159" t="s">
        <v>409</v>
      </c>
      <c r="E80" s="59" t="s">
        <v>18</v>
      </c>
      <c r="F80" s="60">
        <v>0.18</v>
      </c>
      <c r="G80" s="58">
        <v>95.53</v>
      </c>
      <c r="H80" s="149">
        <f t="shared" ref="H80:H82" si="9">F80*G80</f>
        <v>17.195399999999999</v>
      </c>
    </row>
    <row r="81" spans="1:8" ht="30">
      <c r="A81" s="155">
        <v>3</v>
      </c>
      <c r="B81" s="152">
        <v>94975</v>
      </c>
      <c r="C81" s="157" t="s">
        <v>29</v>
      </c>
      <c r="D81" s="148" t="s">
        <v>400</v>
      </c>
      <c r="E81" s="59" t="s">
        <v>18</v>
      </c>
      <c r="F81" s="60">
        <v>0.18</v>
      </c>
      <c r="G81" s="58">
        <v>362.37</v>
      </c>
      <c r="H81" s="149">
        <f t="shared" si="9"/>
        <v>65.226600000000005</v>
      </c>
    </row>
    <row r="82" spans="1:8" ht="16.5" thickBot="1">
      <c r="A82" s="155">
        <v>4</v>
      </c>
      <c r="B82" s="153">
        <v>88309</v>
      </c>
      <c r="C82" s="157" t="s">
        <v>29</v>
      </c>
      <c r="D82" s="148" t="s">
        <v>401</v>
      </c>
      <c r="E82" s="59" t="s">
        <v>144</v>
      </c>
      <c r="F82" s="60">
        <v>0.1</v>
      </c>
      <c r="G82" s="58">
        <v>17.72</v>
      </c>
      <c r="H82" s="149">
        <f t="shared" si="9"/>
        <v>1.772</v>
      </c>
    </row>
    <row r="83" spans="1:8" ht="18" thickBot="1">
      <c r="A83" s="309" t="s">
        <v>145</v>
      </c>
      <c r="B83" s="310"/>
      <c r="C83" s="310"/>
      <c r="D83" s="310"/>
      <c r="E83" s="310"/>
      <c r="F83" s="310"/>
      <c r="G83" s="311"/>
      <c r="H83" s="64">
        <f>SUM(H79:H82)</f>
        <v>2334.194</v>
      </c>
    </row>
    <row r="84" spans="1:8" ht="13.5" thickBot="1"/>
    <row r="85" spans="1:8" ht="15.75" thickBot="1">
      <c r="A85" s="315" t="s">
        <v>494</v>
      </c>
      <c r="B85" s="316"/>
      <c r="C85" s="316"/>
      <c r="D85" s="316"/>
      <c r="E85" s="316"/>
      <c r="F85" s="316"/>
      <c r="G85" s="316"/>
      <c r="H85" s="317"/>
    </row>
    <row r="86" spans="1:8" ht="15">
      <c r="A86" s="312" t="s">
        <v>361</v>
      </c>
      <c r="B86" s="313"/>
      <c r="C86" s="313"/>
      <c r="D86" s="313"/>
      <c r="E86" s="313"/>
      <c r="F86" s="313"/>
      <c r="G86" s="313"/>
      <c r="H86" s="314"/>
    </row>
    <row r="87" spans="1:8">
      <c r="A87" s="61" t="s">
        <v>10</v>
      </c>
      <c r="B87" s="57" t="s">
        <v>24</v>
      </c>
      <c r="C87" s="57" t="s">
        <v>28</v>
      </c>
      <c r="D87" s="57" t="s">
        <v>139</v>
      </c>
      <c r="E87" s="57" t="s">
        <v>140</v>
      </c>
      <c r="F87" s="57" t="s">
        <v>141</v>
      </c>
      <c r="G87" s="57" t="s">
        <v>142</v>
      </c>
      <c r="H87" s="62" t="s">
        <v>143</v>
      </c>
    </row>
    <row r="88" spans="1:8" ht="31.5" customHeight="1">
      <c r="A88" s="155">
        <v>1</v>
      </c>
      <c r="B88" s="152">
        <v>7185</v>
      </c>
      <c r="C88" s="186" t="s">
        <v>30</v>
      </c>
      <c r="D88" s="193" t="s">
        <v>626</v>
      </c>
      <c r="E88" s="59" t="s">
        <v>144</v>
      </c>
      <c r="F88" s="60">
        <v>1</v>
      </c>
      <c r="G88" s="58">
        <v>1850</v>
      </c>
      <c r="H88" s="149">
        <f>F88*G88</f>
        <v>1850</v>
      </c>
    </row>
    <row r="89" spans="1:8" ht="30">
      <c r="A89" s="155">
        <v>2</v>
      </c>
      <c r="B89" s="152">
        <v>96522</v>
      </c>
      <c r="C89" s="157" t="s">
        <v>29</v>
      </c>
      <c r="D89" s="193" t="s">
        <v>409</v>
      </c>
      <c r="E89" s="59" t="s">
        <v>18</v>
      </c>
      <c r="F89" s="60">
        <v>0.18</v>
      </c>
      <c r="G89" s="58">
        <v>95.53</v>
      </c>
      <c r="H89" s="149">
        <f t="shared" ref="H89:H91" si="10">F89*G89</f>
        <v>17.195399999999999</v>
      </c>
    </row>
    <row r="90" spans="1:8" ht="30">
      <c r="A90" s="155">
        <v>3</v>
      </c>
      <c r="B90" s="152">
        <v>94975</v>
      </c>
      <c r="C90" s="157" t="s">
        <v>29</v>
      </c>
      <c r="D90" s="148" t="s">
        <v>400</v>
      </c>
      <c r="E90" s="59" t="s">
        <v>18</v>
      </c>
      <c r="F90" s="60">
        <v>0.18</v>
      </c>
      <c r="G90" s="58">
        <v>362.37</v>
      </c>
      <c r="H90" s="149">
        <f t="shared" si="10"/>
        <v>65.226600000000005</v>
      </c>
    </row>
    <row r="91" spans="1:8" ht="16.5" thickBot="1">
      <c r="A91" s="155">
        <v>4</v>
      </c>
      <c r="B91" s="153">
        <v>88309</v>
      </c>
      <c r="C91" s="157" t="s">
        <v>29</v>
      </c>
      <c r="D91" s="148" t="s">
        <v>401</v>
      </c>
      <c r="E91" s="59" t="s">
        <v>144</v>
      </c>
      <c r="F91" s="60">
        <v>0.1</v>
      </c>
      <c r="G91" s="58">
        <v>17.72</v>
      </c>
      <c r="H91" s="149">
        <f t="shared" si="10"/>
        <v>1.772</v>
      </c>
    </row>
    <row r="92" spans="1:8" ht="18" thickBot="1">
      <c r="A92" s="309" t="s">
        <v>145</v>
      </c>
      <c r="B92" s="310"/>
      <c r="C92" s="310"/>
      <c r="D92" s="310"/>
      <c r="E92" s="310"/>
      <c r="F92" s="310"/>
      <c r="G92" s="311"/>
      <c r="H92" s="64">
        <f>SUM(H88:H91)</f>
        <v>1934.194</v>
      </c>
    </row>
    <row r="93" spans="1:8" ht="18" thickBot="1">
      <c r="A93" s="150"/>
      <c r="B93" s="150"/>
      <c r="C93" s="150"/>
      <c r="D93" s="150"/>
      <c r="E93" s="150"/>
      <c r="F93" s="150"/>
      <c r="G93" s="150"/>
      <c r="H93" s="151"/>
    </row>
    <row r="94" spans="1:8" ht="15.75" thickBot="1">
      <c r="A94" s="315" t="s">
        <v>495</v>
      </c>
      <c r="B94" s="316"/>
      <c r="C94" s="316"/>
      <c r="D94" s="316"/>
      <c r="E94" s="316"/>
      <c r="F94" s="316"/>
      <c r="G94" s="316"/>
      <c r="H94" s="317"/>
    </row>
    <row r="95" spans="1:8" ht="15">
      <c r="A95" s="312" t="s">
        <v>362</v>
      </c>
      <c r="B95" s="313"/>
      <c r="C95" s="313"/>
      <c r="D95" s="313"/>
      <c r="E95" s="313"/>
      <c r="F95" s="313"/>
      <c r="G95" s="313"/>
      <c r="H95" s="314"/>
    </row>
    <row r="96" spans="1:8">
      <c r="A96" s="61" t="s">
        <v>10</v>
      </c>
      <c r="B96" s="57" t="s">
        <v>24</v>
      </c>
      <c r="C96" s="57" t="s">
        <v>28</v>
      </c>
      <c r="D96" s="57" t="s">
        <v>139</v>
      </c>
      <c r="E96" s="57" t="s">
        <v>140</v>
      </c>
      <c r="F96" s="57" t="s">
        <v>141</v>
      </c>
      <c r="G96" s="57" t="s">
        <v>142</v>
      </c>
      <c r="H96" s="62" t="s">
        <v>143</v>
      </c>
    </row>
    <row r="97" spans="1:8" ht="30">
      <c r="A97" s="154">
        <v>1</v>
      </c>
      <c r="B97" s="337" t="s">
        <v>364</v>
      </c>
      <c r="C97" s="338"/>
      <c r="D97" s="185" t="s">
        <v>584</v>
      </c>
      <c r="E97" s="59" t="s">
        <v>144</v>
      </c>
      <c r="F97" s="60">
        <v>1</v>
      </c>
      <c r="G97" s="58">
        <v>5199</v>
      </c>
      <c r="H97" s="63">
        <f>F97*G97</f>
        <v>5199</v>
      </c>
    </row>
    <row r="98" spans="1:8" ht="30">
      <c r="A98" s="155">
        <v>2</v>
      </c>
      <c r="B98" s="152">
        <v>96522</v>
      </c>
      <c r="C98" s="157" t="s">
        <v>29</v>
      </c>
      <c r="D98" s="159" t="s">
        <v>409</v>
      </c>
      <c r="E98" s="59" t="s">
        <v>18</v>
      </c>
      <c r="F98" s="60">
        <v>0.18</v>
      </c>
      <c r="G98" s="58">
        <v>95.53</v>
      </c>
      <c r="H98" s="149">
        <f t="shared" ref="H98:H100" si="11">F98*G98</f>
        <v>17.195399999999999</v>
      </c>
    </row>
    <row r="99" spans="1:8" ht="30">
      <c r="A99" s="155">
        <v>3</v>
      </c>
      <c r="B99" s="152">
        <v>94975</v>
      </c>
      <c r="C99" s="157" t="s">
        <v>29</v>
      </c>
      <c r="D99" s="193" t="s">
        <v>400</v>
      </c>
      <c r="E99" s="59" t="s">
        <v>18</v>
      </c>
      <c r="F99" s="60">
        <v>0.18</v>
      </c>
      <c r="G99" s="58">
        <v>362.37</v>
      </c>
      <c r="H99" s="149">
        <f t="shared" si="11"/>
        <v>65.226600000000005</v>
      </c>
    </row>
    <row r="100" spans="1:8" ht="16.5" thickBot="1">
      <c r="A100" s="155">
        <v>4</v>
      </c>
      <c r="B100" s="153">
        <v>88309</v>
      </c>
      <c r="C100" s="157" t="s">
        <v>29</v>
      </c>
      <c r="D100" s="148" t="s">
        <v>401</v>
      </c>
      <c r="E100" s="59" t="s">
        <v>144</v>
      </c>
      <c r="F100" s="60">
        <v>0.1</v>
      </c>
      <c r="G100" s="58">
        <v>17.72</v>
      </c>
      <c r="H100" s="149">
        <f t="shared" si="11"/>
        <v>1.772</v>
      </c>
    </row>
    <row r="101" spans="1:8" ht="18" thickBot="1">
      <c r="A101" s="309" t="s">
        <v>145</v>
      </c>
      <c r="B101" s="310"/>
      <c r="C101" s="310"/>
      <c r="D101" s="310"/>
      <c r="E101" s="310"/>
      <c r="F101" s="310"/>
      <c r="G101" s="311"/>
      <c r="H101" s="64">
        <f>SUM(H97:H100)</f>
        <v>5283.1939999999995</v>
      </c>
    </row>
    <row r="102" spans="1:8" ht="18" thickBot="1">
      <c r="A102" s="150"/>
      <c r="B102" s="150"/>
      <c r="C102" s="150"/>
      <c r="D102" s="150"/>
      <c r="E102" s="150"/>
      <c r="F102" s="150"/>
      <c r="G102" s="150"/>
      <c r="H102" s="151"/>
    </row>
    <row r="103" spans="1:8" ht="15.75" thickBot="1">
      <c r="A103" s="315" t="s">
        <v>496</v>
      </c>
      <c r="B103" s="316"/>
      <c r="C103" s="316"/>
      <c r="D103" s="316"/>
      <c r="E103" s="316"/>
      <c r="F103" s="316"/>
      <c r="G103" s="316"/>
      <c r="H103" s="317"/>
    </row>
    <row r="104" spans="1:8" ht="15">
      <c r="A104" s="312" t="s">
        <v>408</v>
      </c>
      <c r="B104" s="313"/>
      <c r="C104" s="313"/>
      <c r="D104" s="313"/>
      <c r="E104" s="313"/>
      <c r="F104" s="313"/>
      <c r="G104" s="313"/>
      <c r="H104" s="314"/>
    </row>
    <row r="105" spans="1:8">
      <c r="A105" s="61" t="s">
        <v>10</v>
      </c>
      <c r="B105" s="57" t="s">
        <v>24</v>
      </c>
      <c r="C105" s="57" t="s">
        <v>28</v>
      </c>
      <c r="D105" s="57" t="s">
        <v>139</v>
      </c>
      <c r="E105" s="57" t="s">
        <v>140</v>
      </c>
      <c r="F105" s="57" t="s">
        <v>141</v>
      </c>
      <c r="G105" s="57" t="s">
        <v>142</v>
      </c>
      <c r="H105" s="62" t="s">
        <v>143</v>
      </c>
    </row>
    <row r="106" spans="1:8" ht="15.75">
      <c r="A106" s="213">
        <v>1</v>
      </c>
      <c r="B106" s="196">
        <v>88310</v>
      </c>
      <c r="C106" s="157" t="s">
        <v>29</v>
      </c>
      <c r="D106" s="198" t="s">
        <v>676</v>
      </c>
      <c r="E106" s="196" t="s">
        <v>144</v>
      </c>
      <c r="F106" s="60">
        <v>0.1</v>
      </c>
      <c r="G106" s="58">
        <v>17.68</v>
      </c>
      <c r="H106" s="63">
        <f t="shared" ref="H106:H109" si="12">F106*G106</f>
        <v>1.768</v>
      </c>
    </row>
    <row r="107" spans="1:8" ht="15.75">
      <c r="A107" s="213">
        <v>2</v>
      </c>
      <c r="B107" s="196">
        <v>88316</v>
      </c>
      <c r="C107" s="157" t="s">
        <v>29</v>
      </c>
      <c r="D107" s="198" t="s">
        <v>488</v>
      </c>
      <c r="E107" s="196" t="s">
        <v>144</v>
      </c>
      <c r="F107" s="60">
        <v>0.2</v>
      </c>
      <c r="G107" s="58">
        <v>14.03</v>
      </c>
      <c r="H107" s="63">
        <f t="shared" si="12"/>
        <v>2.806</v>
      </c>
    </row>
    <row r="108" spans="1:8" ht="15.75">
      <c r="A108" s="213">
        <v>3</v>
      </c>
      <c r="B108" s="196">
        <v>12815</v>
      </c>
      <c r="C108" s="157" t="s">
        <v>29</v>
      </c>
      <c r="D108" s="198" t="s">
        <v>678</v>
      </c>
      <c r="E108" s="196" t="s">
        <v>566</v>
      </c>
      <c r="F108" s="60">
        <v>0.02</v>
      </c>
      <c r="G108" s="58">
        <v>5.58</v>
      </c>
      <c r="H108" s="63">
        <f t="shared" si="12"/>
        <v>0.1116</v>
      </c>
    </row>
    <row r="109" spans="1:8" ht="16.5" thickBot="1">
      <c r="A109" s="213">
        <v>4</v>
      </c>
      <c r="B109" s="153">
        <v>7348</v>
      </c>
      <c r="C109" s="157" t="s">
        <v>29</v>
      </c>
      <c r="D109" s="212" t="s">
        <v>677</v>
      </c>
      <c r="E109" s="59" t="s">
        <v>184</v>
      </c>
      <c r="F109" s="60">
        <v>0.03</v>
      </c>
      <c r="G109" s="58">
        <v>12.07</v>
      </c>
      <c r="H109" s="63">
        <f t="shared" si="12"/>
        <v>0.36209999999999998</v>
      </c>
    </row>
    <row r="110" spans="1:8" ht="18" thickBot="1">
      <c r="A110" s="309" t="s">
        <v>145</v>
      </c>
      <c r="B110" s="310"/>
      <c r="C110" s="310"/>
      <c r="D110" s="310"/>
      <c r="E110" s="310"/>
      <c r="F110" s="310"/>
      <c r="G110" s="311"/>
      <c r="H110" s="64">
        <f>SUM(H106:H109)</f>
        <v>5.0476999999999999</v>
      </c>
    </row>
    <row r="111" spans="1:8" ht="18" thickBot="1">
      <c r="A111" s="150"/>
      <c r="B111" s="150"/>
      <c r="C111" s="150"/>
      <c r="D111" s="150"/>
      <c r="E111" s="150"/>
      <c r="F111" s="150"/>
      <c r="G111" s="150"/>
      <c r="H111" s="151"/>
    </row>
    <row r="112" spans="1:8" ht="15.75" thickBot="1">
      <c r="A112" s="315" t="s">
        <v>497</v>
      </c>
      <c r="B112" s="316"/>
      <c r="C112" s="316"/>
      <c r="D112" s="316"/>
      <c r="E112" s="316"/>
      <c r="F112" s="316"/>
      <c r="G112" s="316"/>
      <c r="H112" s="317"/>
    </row>
    <row r="113" spans="1:8" ht="15">
      <c r="A113" s="312" t="s">
        <v>500</v>
      </c>
      <c r="B113" s="313"/>
      <c r="C113" s="313"/>
      <c r="D113" s="313"/>
      <c r="E113" s="313"/>
      <c r="F113" s="313"/>
      <c r="G113" s="313"/>
      <c r="H113" s="314"/>
    </row>
    <row r="114" spans="1:8">
      <c r="A114" s="61" t="s">
        <v>10</v>
      </c>
      <c r="B114" s="57" t="s">
        <v>24</v>
      </c>
      <c r="C114" s="57" t="s">
        <v>28</v>
      </c>
      <c r="D114" s="57" t="s">
        <v>139</v>
      </c>
      <c r="E114" s="57" t="s">
        <v>140</v>
      </c>
      <c r="F114" s="57" t="s">
        <v>141</v>
      </c>
      <c r="G114" s="57" t="s">
        <v>142</v>
      </c>
      <c r="H114" s="62" t="s">
        <v>143</v>
      </c>
    </row>
    <row r="115" spans="1:8" ht="30">
      <c r="A115" s="154">
        <v>1</v>
      </c>
      <c r="B115" s="153">
        <v>20212</v>
      </c>
      <c r="C115" s="157" t="s">
        <v>29</v>
      </c>
      <c r="D115" s="162" t="s">
        <v>501</v>
      </c>
      <c r="E115" s="59" t="s">
        <v>16</v>
      </c>
      <c r="F115" s="60">
        <v>2.222</v>
      </c>
      <c r="G115" s="58">
        <v>15.76</v>
      </c>
      <c r="H115" s="149">
        <f t="shared" ref="H115:H119" si="13">F115*G115</f>
        <v>35.018720000000002</v>
      </c>
    </row>
    <row r="116" spans="1:8" ht="30">
      <c r="A116" s="154">
        <v>2</v>
      </c>
      <c r="B116" s="153">
        <v>20205</v>
      </c>
      <c r="C116" s="157" t="s">
        <v>29</v>
      </c>
      <c r="D116" s="162" t="s">
        <v>502</v>
      </c>
      <c r="E116" s="59" t="s">
        <v>16</v>
      </c>
      <c r="F116" s="60">
        <v>5</v>
      </c>
      <c r="G116" s="58">
        <v>2.57</v>
      </c>
      <c r="H116" s="63">
        <f t="shared" si="13"/>
        <v>12.85</v>
      </c>
    </row>
    <row r="117" spans="1:8" ht="15.75">
      <c r="A117" s="154">
        <v>3</v>
      </c>
      <c r="B117" s="152">
        <v>88262</v>
      </c>
      <c r="C117" s="157" t="s">
        <v>29</v>
      </c>
      <c r="D117" s="162" t="s">
        <v>504</v>
      </c>
      <c r="E117" s="59" t="s">
        <v>144</v>
      </c>
      <c r="F117" s="60">
        <v>0.1</v>
      </c>
      <c r="G117" s="58">
        <v>17.649999999999999</v>
      </c>
      <c r="H117" s="149">
        <f t="shared" si="13"/>
        <v>1.7649999999999999</v>
      </c>
    </row>
    <row r="118" spans="1:8" ht="30">
      <c r="A118" s="154">
        <v>4</v>
      </c>
      <c r="B118" s="152">
        <v>88239</v>
      </c>
      <c r="C118" s="157" t="s">
        <v>29</v>
      </c>
      <c r="D118" s="148" t="s">
        <v>503</v>
      </c>
      <c r="E118" s="59" t="s">
        <v>144</v>
      </c>
      <c r="F118" s="60">
        <v>0.1</v>
      </c>
      <c r="G118" s="58">
        <v>14.8</v>
      </c>
      <c r="H118" s="149">
        <f t="shared" si="13"/>
        <v>1.4800000000000002</v>
      </c>
    </row>
    <row r="119" spans="1:8" ht="16.5" thickBot="1">
      <c r="A119" s="154">
        <v>5</v>
      </c>
      <c r="B119" s="152">
        <v>5067</v>
      </c>
      <c r="C119" s="157" t="s">
        <v>29</v>
      </c>
      <c r="D119" s="148" t="s">
        <v>505</v>
      </c>
      <c r="E119" s="59" t="s">
        <v>506</v>
      </c>
      <c r="F119" s="60">
        <v>0.2</v>
      </c>
      <c r="G119" s="58">
        <v>11.92</v>
      </c>
      <c r="H119" s="149">
        <f t="shared" si="13"/>
        <v>2.3839999999999999</v>
      </c>
    </row>
    <row r="120" spans="1:8" ht="18" thickBot="1">
      <c r="A120" s="309" t="s">
        <v>145</v>
      </c>
      <c r="B120" s="310"/>
      <c r="C120" s="310"/>
      <c r="D120" s="310"/>
      <c r="E120" s="310"/>
      <c r="F120" s="310"/>
      <c r="G120" s="311"/>
      <c r="H120" s="64">
        <f>SUM(H115:H119)</f>
        <v>53.497720000000001</v>
      </c>
    </row>
    <row r="121" spans="1:8" ht="18" thickBot="1">
      <c r="A121" s="150"/>
      <c r="B121" s="150"/>
      <c r="C121" s="150"/>
      <c r="D121" s="150"/>
      <c r="E121" s="150"/>
      <c r="F121" s="150"/>
      <c r="G121" s="150"/>
      <c r="H121" s="151"/>
    </row>
    <row r="122" spans="1:8" ht="15.75" thickBot="1">
      <c r="A122" s="315" t="s">
        <v>507</v>
      </c>
      <c r="B122" s="316"/>
      <c r="C122" s="316"/>
      <c r="D122" s="316"/>
      <c r="E122" s="316"/>
      <c r="F122" s="316"/>
      <c r="G122" s="316"/>
      <c r="H122" s="317"/>
    </row>
    <row r="123" spans="1:8" ht="15">
      <c r="A123" s="312" t="s">
        <v>511</v>
      </c>
      <c r="B123" s="313"/>
      <c r="C123" s="313"/>
      <c r="D123" s="313"/>
      <c r="E123" s="313"/>
      <c r="F123" s="313"/>
      <c r="G123" s="313"/>
      <c r="H123" s="314"/>
    </row>
    <row r="124" spans="1:8">
      <c r="A124" s="61" t="s">
        <v>10</v>
      </c>
      <c r="B124" s="57" t="s">
        <v>24</v>
      </c>
      <c r="C124" s="57" t="s">
        <v>28</v>
      </c>
      <c r="D124" s="57" t="s">
        <v>139</v>
      </c>
      <c r="E124" s="57" t="s">
        <v>140</v>
      </c>
      <c r="F124" s="57" t="s">
        <v>141</v>
      </c>
      <c r="G124" s="57" t="s">
        <v>142</v>
      </c>
      <c r="H124" s="62" t="s">
        <v>143</v>
      </c>
    </row>
    <row r="125" spans="1:8" ht="38.25">
      <c r="A125" s="213">
        <v>1</v>
      </c>
      <c r="B125" s="196">
        <v>1607</v>
      </c>
      <c r="C125" s="157" t="s">
        <v>29</v>
      </c>
      <c r="D125" s="197" t="s">
        <v>673</v>
      </c>
      <c r="E125" s="196" t="s">
        <v>675</v>
      </c>
      <c r="F125" s="60">
        <v>1.27</v>
      </c>
      <c r="G125" s="58">
        <v>0.13</v>
      </c>
      <c r="H125" s="149">
        <f t="shared" ref="H125:H129" si="14">F125*G125</f>
        <v>0.1651</v>
      </c>
    </row>
    <row r="126" spans="1:8" ht="38.25">
      <c r="A126" s="213">
        <v>2</v>
      </c>
      <c r="B126" s="196">
        <v>4302</v>
      </c>
      <c r="C126" s="157" t="s">
        <v>29</v>
      </c>
      <c r="D126" s="197" t="s">
        <v>674</v>
      </c>
      <c r="E126" s="196" t="s">
        <v>566</v>
      </c>
      <c r="F126" s="60">
        <v>1.27</v>
      </c>
      <c r="G126" s="58">
        <v>2.02</v>
      </c>
      <c r="H126" s="149">
        <f t="shared" si="14"/>
        <v>2.5653999999999999</v>
      </c>
    </row>
    <row r="127" spans="1:8" ht="30">
      <c r="A127" s="154">
        <v>3</v>
      </c>
      <c r="B127" s="209">
        <v>6188</v>
      </c>
      <c r="C127" s="157" t="s">
        <v>29</v>
      </c>
      <c r="D127" s="212" t="s">
        <v>672</v>
      </c>
      <c r="E127" s="59" t="s">
        <v>19</v>
      </c>
      <c r="F127" s="60">
        <v>0.20399999999999999</v>
      </c>
      <c r="G127" s="58">
        <v>39.99</v>
      </c>
      <c r="H127" s="149">
        <f t="shared" si="14"/>
        <v>8.1579599999999992</v>
      </c>
    </row>
    <row r="128" spans="1:8" ht="15.75">
      <c r="A128" s="154">
        <v>4</v>
      </c>
      <c r="B128" s="153">
        <v>88316</v>
      </c>
      <c r="C128" s="157" t="s">
        <v>29</v>
      </c>
      <c r="D128" s="162" t="s">
        <v>488</v>
      </c>
      <c r="E128" s="59" t="s">
        <v>144</v>
      </c>
      <c r="F128" s="60">
        <v>0.05</v>
      </c>
      <c r="G128" s="58">
        <v>14.03</v>
      </c>
      <c r="H128" s="63">
        <f t="shared" si="14"/>
        <v>0.70150000000000001</v>
      </c>
    </row>
    <row r="129" spans="1:8" ht="16.5" thickBot="1">
      <c r="A129" s="154">
        <v>5</v>
      </c>
      <c r="B129" s="153">
        <v>88323</v>
      </c>
      <c r="C129" s="157" t="s">
        <v>29</v>
      </c>
      <c r="D129" s="162" t="s">
        <v>508</v>
      </c>
      <c r="E129" s="59" t="s">
        <v>144</v>
      </c>
      <c r="F129" s="60">
        <v>0.05</v>
      </c>
      <c r="G129" s="58">
        <v>21.42</v>
      </c>
      <c r="H129" s="149">
        <f t="shared" si="14"/>
        <v>1.0710000000000002</v>
      </c>
    </row>
    <row r="130" spans="1:8" ht="18" thickBot="1">
      <c r="A130" s="309" t="s">
        <v>145</v>
      </c>
      <c r="B130" s="310"/>
      <c r="C130" s="310"/>
      <c r="D130" s="310"/>
      <c r="E130" s="310"/>
      <c r="F130" s="310"/>
      <c r="G130" s="311"/>
      <c r="H130" s="64">
        <f>SUM(H125:H129)</f>
        <v>12.660959999999998</v>
      </c>
    </row>
    <row r="131" spans="1:8" ht="18" thickBot="1">
      <c r="A131" s="150"/>
      <c r="B131" s="150"/>
      <c r="C131" s="150"/>
      <c r="D131" s="150"/>
      <c r="E131" s="150"/>
      <c r="F131" s="150"/>
      <c r="G131" s="150"/>
      <c r="H131" s="151"/>
    </row>
    <row r="132" spans="1:8" ht="15.75" thickBot="1">
      <c r="A132" s="315" t="s">
        <v>515</v>
      </c>
      <c r="B132" s="316"/>
      <c r="C132" s="316"/>
      <c r="D132" s="316"/>
      <c r="E132" s="316"/>
      <c r="F132" s="316"/>
      <c r="G132" s="316"/>
      <c r="H132" s="317"/>
    </row>
    <row r="133" spans="1:8" ht="15">
      <c r="A133" s="312" t="s">
        <v>517</v>
      </c>
      <c r="B133" s="313"/>
      <c r="C133" s="313"/>
      <c r="D133" s="313"/>
      <c r="E133" s="313"/>
      <c r="F133" s="313"/>
      <c r="G133" s="313"/>
      <c r="H133" s="314"/>
    </row>
    <row r="134" spans="1:8">
      <c r="A134" s="61" t="s">
        <v>10</v>
      </c>
      <c r="B134" s="57" t="s">
        <v>24</v>
      </c>
      <c r="C134" s="57" t="s">
        <v>28</v>
      </c>
      <c r="D134" s="57" t="s">
        <v>139</v>
      </c>
      <c r="E134" s="57" t="s">
        <v>140</v>
      </c>
      <c r="F134" s="57" t="s">
        <v>141</v>
      </c>
      <c r="G134" s="57" t="s">
        <v>142</v>
      </c>
      <c r="H134" s="62" t="s">
        <v>143</v>
      </c>
    </row>
    <row r="135" spans="1:8" ht="30">
      <c r="A135" s="154">
        <v>1</v>
      </c>
      <c r="B135" s="337" t="s">
        <v>364</v>
      </c>
      <c r="C135" s="338"/>
      <c r="D135" s="185" t="s">
        <v>585</v>
      </c>
      <c r="E135" s="59" t="s">
        <v>509</v>
      </c>
      <c r="F135" s="60">
        <v>0.23</v>
      </c>
      <c r="G135" s="58">
        <v>521.9</v>
      </c>
      <c r="H135" s="149">
        <f t="shared" ref="H135:H136" si="15">F135*G135</f>
        <v>120.03700000000001</v>
      </c>
    </row>
    <row r="136" spans="1:8" ht="30">
      <c r="A136" s="154">
        <v>2</v>
      </c>
      <c r="B136" s="337" t="s">
        <v>364</v>
      </c>
      <c r="C136" s="338"/>
      <c r="D136" s="185" t="s">
        <v>586</v>
      </c>
      <c r="E136" s="59" t="s">
        <v>509</v>
      </c>
      <c r="F136" s="60">
        <v>0.06</v>
      </c>
      <c r="G136" s="58">
        <v>179.5</v>
      </c>
      <c r="H136" s="149">
        <f t="shared" si="15"/>
        <v>10.77</v>
      </c>
    </row>
    <row r="137" spans="1:8" ht="15.75">
      <c r="A137" s="154">
        <v>3</v>
      </c>
      <c r="B137" s="153">
        <v>34360</v>
      </c>
      <c r="C137" s="157" t="s">
        <v>29</v>
      </c>
      <c r="D137" s="165" t="s">
        <v>512</v>
      </c>
      <c r="E137" s="59" t="s">
        <v>506</v>
      </c>
      <c r="F137" s="60">
        <v>2.82</v>
      </c>
      <c r="G137" s="58">
        <v>35.04</v>
      </c>
      <c r="H137" s="63">
        <f>F137*G137</f>
        <v>98.812799999999996</v>
      </c>
    </row>
    <row r="138" spans="1:8" ht="15.75">
      <c r="A138" s="154">
        <v>4</v>
      </c>
      <c r="B138" s="153">
        <v>5104</v>
      </c>
      <c r="C138" s="157" t="s">
        <v>29</v>
      </c>
      <c r="D138" s="165" t="s">
        <v>514</v>
      </c>
      <c r="E138" s="59" t="s">
        <v>506</v>
      </c>
      <c r="F138" s="60">
        <f>1/17.2</f>
        <v>5.8139534883720929E-2</v>
      </c>
      <c r="G138" s="58">
        <v>57.13</v>
      </c>
      <c r="H138" s="63">
        <f>F138*G138</f>
        <v>3.3215116279069767</v>
      </c>
    </row>
    <row r="139" spans="1:8" ht="30">
      <c r="A139" s="154">
        <v>5</v>
      </c>
      <c r="B139" s="153">
        <v>88278</v>
      </c>
      <c r="C139" s="157" t="s">
        <v>29</v>
      </c>
      <c r="D139" s="162" t="s">
        <v>513</v>
      </c>
      <c r="E139" s="59" t="s">
        <v>144</v>
      </c>
      <c r="F139" s="60">
        <v>0.05</v>
      </c>
      <c r="G139" s="58">
        <v>14.34</v>
      </c>
      <c r="H139" s="63">
        <f>F139*G139</f>
        <v>0.71700000000000008</v>
      </c>
    </row>
    <row r="140" spans="1:8" ht="16.5" thickBot="1">
      <c r="A140" s="154">
        <v>6</v>
      </c>
      <c r="B140" s="153">
        <v>88316</v>
      </c>
      <c r="C140" s="157" t="s">
        <v>29</v>
      </c>
      <c r="D140" s="162" t="s">
        <v>488</v>
      </c>
      <c r="E140" s="59" t="s">
        <v>144</v>
      </c>
      <c r="F140" s="60">
        <v>0.1</v>
      </c>
      <c r="G140" s="58">
        <v>14.03</v>
      </c>
      <c r="H140" s="63">
        <f t="shared" ref="H140" si="16">F140*G140</f>
        <v>1.403</v>
      </c>
    </row>
    <row r="141" spans="1:8" ht="18" thickBot="1">
      <c r="A141" s="309" t="s">
        <v>145</v>
      </c>
      <c r="B141" s="310"/>
      <c r="C141" s="310"/>
      <c r="D141" s="310"/>
      <c r="E141" s="310"/>
      <c r="F141" s="310"/>
      <c r="G141" s="311"/>
      <c r="H141" s="64">
        <f>SUM(H135:H140)</f>
        <v>235.06131162790697</v>
      </c>
    </row>
    <row r="142" spans="1:8" ht="18" thickBot="1">
      <c r="A142" s="150"/>
      <c r="B142" s="150"/>
      <c r="C142" s="150"/>
      <c r="D142" s="150"/>
      <c r="E142" s="150"/>
      <c r="F142" s="150"/>
      <c r="G142" s="150"/>
      <c r="H142" s="151"/>
    </row>
    <row r="143" spans="1:8" ht="15.75" thickBot="1">
      <c r="A143" s="315" t="s">
        <v>526</v>
      </c>
      <c r="B143" s="316"/>
      <c r="C143" s="316"/>
      <c r="D143" s="316"/>
      <c r="E143" s="316"/>
      <c r="F143" s="316"/>
      <c r="G143" s="316"/>
      <c r="H143" s="317"/>
    </row>
    <row r="144" spans="1:8" ht="15">
      <c r="A144" s="312" t="s">
        <v>623</v>
      </c>
      <c r="B144" s="313"/>
      <c r="C144" s="313"/>
      <c r="D144" s="313"/>
      <c r="E144" s="313"/>
      <c r="F144" s="313"/>
      <c r="G144" s="313"/>
      <c r="H144" s="314"/>
    </row>
    <row r="145" spans="1:8">
      <c r="A145" s="61" t="s">
        <v>10</v>
      </c>
      <c r="B145" s="57" t="s">
        <v>24</v>
      </c>
      <c r="C145" s="57" t="s">
        <v>28</v>
      </c>
      <c r="D145" s="57" t="s">
        <v>139</v>
      </c>
      <c r="E145" s="57" t="s">
        <v>140</v>
      </c>
      <c r="F145" s="57" t="s">
        <v>141</v>
      </c>
      <c r="G145" s="57" t="s">
        <v>142</v>
      </c>
      <c r="H145" s="62" t="s">
        <v>143</v>
      </c>
    </row>
    <row r="146" spans="1:8" ht="30">
      <c r="A146" s="154">
        <v>1</v>
      </c>
      <c r="B146" s="153">
        <v>20078</v>
      </c>
      <c r="C146" s="157" t="s">
        <v>29</v>
      </c>
      <c r="D146" s="165" t="s">
        <v>521</v>
      </c>
      <c r="E146" s="59" t="s">
        <v>509</v>
      </c>
      <c r="F146" s="60">
        <v>0.02</v>
      </c>
      <c r="G146" s="58">
        <v>13.23</v>
      </c>
      <c r="H146" s="149">
        <f t="shared" ref="H146:H147" si="17">F146*G146</f>
        <v>0.2646</v>
      </c>
    </row>
    <row r="147" spans="1:8" ht="30">
      <c r="A147" s="154">
        <v>2</v>
      </c>
      <c r="B147" s="153">
        <v>89712</v>
      </c>
      <c r="C147" s="157" t="s">
        <v>29</v>
      </c>
      <c r="D147" s="165" t="s">
        <v>522</v>
      </c>
      <c r="E147" s="59" t="s">
        <v>16</v>
      </c>
      <c r="F147" s="60">
        <v>3</v>
      </c>
      <c r="G147" s="58">
        <v>20.77</v>
      </c>
      <c r="H147" s="149">
        <f t="shared" si="17"/>
        <v>62.31</v>
      </c>
    </row>
    <row r="148" spans="1:8" ht="30">
      <c r="A148" s="154">
        <v>3</v>
      </c>
      <c r="B148" s="153">
        <v>89724</v>
      </c>
      <c r="C148" s="157" t="s">
        <v>29</v>
      </c>
      <c r="D148" s="165" t="s">
        <v>523</v>
      </c>
      <c r="E148" s="59" t="s">
        <v>62</v>
      </c>
      <c r="F148" s="60">
        <v>2</v>
      </c>
      <c r="G148" s="58">
        <v>6.7</v>
      </c>
      <c r="H148" s="63">
        <f>F148*G148</f>
        <v>13.4</v>
      </c>
    </row>
    <row r="149" spans="1:8" ht="30">
      <c r="A149" s="154">
        <v>4</v>
      </c>
      <c r="B149" s="153">
        <v>89726</v>
      </c>
      <c r="C149" s="157" t="s">
        <v>29</v>
      </c>
      <c r="D149" s="165" t="s">
        <v>524</v>
      </c>
      <c r="E149" s="59" t="s">
        <v>506</v>
      </c>
      <c r="F149" s="60">
        <v>1</v>
      </c>
      <c r="G149" s="58">
        <v>5.18</v>
      </c>
      <c r="H149" s="63">
        <f>F149*G149</f>
        <v>5.18</v>
      </c>
    </row>
    <row r="150" spans="1:8" ht="30">
      <c r="A150" s="154">
        <v>5</v>
      </c>
      <c r="B150" s="153">
        <v>88267</v>
      </c>
      <c r="C150" s="157" t="s">
        <v>29</v>
      </c>
      <c r="D150" s="162" t="s">
        <v>525</v>
      </c>
      <c r="E150" s="59" t="s">
        <v>144</v>
      </c>
      <c r="F150" s="60">
        <v>0.05</v>
      </c>
      <c r="G150" s="58">
        <v>21.25</v>
      </c>
      <c r="H150" s="63">
        <f>F150*G150</f>
        <v>1.0625</v>
      </c>
    </row>
    <row r="151" spans="1:8" ht="16.5" thickBot="1">
      <c r="A151" s="154">
        <v>6</v>
      </c>
      <c r="B151" s="153">
        <v>88316</v>
      </c>
      <c r="C151" s="157" t="s">
        <v>29</v>
      </c>
      <c r="D151" s="162" t="s">
        <v>488</v>
      </c>
      <c r="E151" s="59" t="s">
        <v>144</v>
      </c>
      <c r="F151" s="60">
        <v>0.1</v>
      </c>
      <c r="G151" s="58">
        <v>14.03</v>
      </c>
      <c r="H151" s="63">
        <f t="shared" ref="H151" si="18">F151*G151</f>
        <v>1.403</v>
      </c>
    </row>
    <row r="152" spans="1:8" ht="18" thickBot="1">
      <c r="A152" s="309" t="s">
        <v>145</v>
      </c>
      <c r="B152" s="310"/>
      <c r="C152" s="310"/>
      <c r="D152" s="310"/>
      <c r="E152" s="310"/>
      <c r="F152" s="310"/>
      <c r="G152" s="311"/>
      <c r="H152" s="64">
        <f>SUM(H146:H151)</f>
        <v>83.620100000000022</v>
      </c>
    </row>
    <row r="153" spans="1:8" ht="18" thickBot="1">
      <c r="A153" s="306" t="s">
        <v>557</v>
      </c>
      <c r="B153" s="307"/>
      <c r="C153" s="307"/>
      <c r="D153" s="307"/>
      <c r="E153" s="307"/>
      <c r="F153" s="307"/>
      <c r="G153" s="307"/>
      <c r="H153" s="308"/>
    </row>
    <row r="154" spans="1:8" ht="15" customHeight="1">
      <c r="A154" s="312" t="s">
        <v>559</v>
      </c>
      <c r="B154" s="313"/>
      <c r="C154" s="313"/>
      <c r="D154" s="313"/>
      <c r="E154" s="313"/>
      <c r="F154" s="313"/>
      <c r="G154" s="313"/>
      <c r="H154" s="314"/>
    </row>
    <row r="155" spans="1:8" ht="15" customHeight="1">
      <c r="A155" s="61" t="s">
        <v>10</v>
      </c>
      <c r="B155" s="57" t="s">
        <v>24</v>
      </c>
      <c r="C155" s="57" t="s">
        <v>28</v>
      </c>
      <c r="D155" s="57" t="s">
        <v>139</v>
      </c>
      <c r="E155" s="57" t="s">
        <v>140</v>
      </c>
      <c r="F155" s="57" t="s">
        <v>141</v>
      </c>
      <c r="G155" s="57" t="s">
        <v>142</v>
      </c>
      <c r="H155" s="62" t="s">
        <v>143</v>
      </c>
    </row>
    <row r="156" spans="1:8" ht="15.75">
      <c r="A156" s="156">
        <v>1</v>
      </c>
      <c r="B156" s="153">
        <v>1997</v>
      </c>
      <c r="C156" s="157" t="s">
        <v>30</v>
      </c>
      <c r="D156" s="180" t="s">
        <v>560</v>
      </c>
      <c r="E156" s="59" t="s">
        <v>144</v>
      </c>
      <c r="F156" s="60">
        <v>5.0000000000000001E-3</v>
      </c>
      <c r="G156" s="58">
        <v>6.61</v>
      </c>
      <c r="H156" s="63">
        <f>F156*G156</f>
        <v>3.3050000000000003E-2</v>
      </c>
    </row>
    <row r="157" spans="1:8" ht="15.75">
      <c r="A157" s="181">
        <v>2</v>
      </c>
      <c r="B157" s="182">
        <v>2414</v>
      </c>
      <c r="C157" s="157" t="s">
        <v>30</v>
      </c>
      <c r="D157" s="180" t="s">
        <v>561</v>
      </c>
      <c r="E157" s="59" t="s">
        <v>18</v>
      </c>
      <c r="F157" s="60">
        <v>0.01</v>
      </c>
      <c r="G157" s="58">
        <v>7.9</v>
      </c>
      <c r="H157" s="149">
        <f t="shared" ref="H157:H158" si="19">F157*G157</f>
        <v>7.9000000000000001E-2</v>
      </c>
    </row>
    <row r="158" spans="1:8" ht="15.75">
      <c r="A158" s="181">
        <v>3</v>
      </c>
      <c r="B158" s="182">
        <v>6111</v>
      </c>
      <c r="C158" s="157" t="s">
        <v>29</v>
      </c>
      <c r="D158" s="180" t="s">
        <v>562</v>
      </c>
      <c r="E158" s="59" t="s">
        <v>144</v>
      </c>
      <c r="F158" s="60">
        <v>0.05</v>
      </c>
      <c r="G158" s="58">
        <v>14.03</v>
      </c>
      <c r="H158" s="149">
        <f t="shared" si="19"/>
        <v>0.70150000000000001</v>
      </c>
    </row>
    <row r="159" spans="1:8" ht="18" thickBot="1">
      <c r="A159" s="318" t="s">
        <v>145</v>
      </c>
      <c r="B159" s="319"/>
      <c r="C159" s="319"/>
      <c r="D159" s="319"/>
      <c r="E159" s="319"/>
      <c r="F159" s="319"/>
      <c r="G159" s="320"/>
      <c r="H159" s="183">
        <f>SUM(H156:H158)</f>
        <v>0.81355</v>
      </c>
    </row>
    <row r="160" spans="1:8" ht="18" thickBot="1">
      <c r="A160" s="306" t="s">
        <v>587</v>
      </c>
      <c r="B160" s="307"/>
      <c r="C160" s="307"/>
      <c r="D160" s="307"/>
      <c r="E160" s="307"/>
      <c r="F160" s="307"/>
      <c r="G160" s="307"/>
      <c r="H160" s="308"/>
    </row>
    <row r="161" spans="1:8" ht="15">
      <c r="A161" s="312" t="s">
        <v>563</v>
      </c>
      <c r="B161" s="313"/>
      <c r="C161" s="313"/>
      <c r="D161" s="313"/>
      <c r="E161" s="313"/>
      <c r="F161" s="313"/>
      <c r="G161" s="313"/>
      <c r="H161" s="314"/>
    </row>
    <row r="162" spans="1:8">
      <c r="A162" s="61" t="s">
        <v>10</v>
      </c>
      <c r="B162" s="57" t="s">
        <v>24</v>
      </c>
      <c r="C162" s="57" t="s">
        <v>28</v>
      </c>
      <c r="D162" s="57" t="s">
        <v>139</v>
      </c>
      <c r="E162" s="57" t="s">
        <v>140</v>
      </c>
      <c r="F162" s="57" t="s">
        <v>141</v>
      </c>
      <c r="G162" s="57" t="s">
        <v>142</v>
      </c>
      <c r="H162" s="62" t="s">
        <v>143</v>
      </c>
    </row>
    <row r="163" spans="1:8" ht="30">
      <c r="A163" s="156">
        <v>1</v>
      </c>
      <c r="B163" s="184" t="s">
        <v>564</v>
      </c>
      <c r="C163" s="157" t="s">
        <v>30</v>
      </c>
      <c r="D163" s="180" t="s">
        <v>565</v>
      </c>
      <c r="E163" s="59" t="s">
        <v>566</v>
      </c>
      <c r="F163" s="60">
        <v>1</v>
      </c>
      <c r="G163" s="58">
        <v>209.91</v>
      </c>
      <c r="H163" s="63">
        <f>F163*G163</f>
        <v>209.91</v>
      </c>
    </row>
    <row r="164" spans="1:8" ht="30">
      <c r="A164" s="181">
        <v>2</v>
      </c>
      <c r="B164" s="184" t="s">
        <v>567</v>
      </c>
      <c r="C164" s="157" t="s">
        <v>30</v>
      </c>
      <c r="D164" s="180" t="s">
        <v>568</v>
      </c>
      <c r="E164" s="59" t="s">
        <v>16</v>
      </c>
      <c r="F164" s="60">
        <v>2.5</v>
      </c>
      <c r="G164" s="58">
        <v>8.6300000000000008</v>
      </c>
      <c r="H164" s="149">
        <f t="shared" ref="H164:H175" si="20">F164*G164</f>
        <v>21.575000000000003</v>
      </c>
    </row>
    <row r="165" spans="1:8" ht="30">
      <c r="A165" s="181">
        <v>3</v>
      </c>
      <c r="B165" s="184" t="s">
        <v>569</v>
      </c>
      <c r="C165" s="157" t="s">
        <v>30</v>
      </c>
      <c r="D165" s="180" t="s">
        <v>570</v>
      </c>
      <c r="E165" s="59" t="s">
        <v>566</v>
      </c>
      <c r="F165" s="60">
        <v>2</v>
      </c>
      <c r="G165" s="58">
        <v>4.67</v>
      </c>
      <c r="H165" s="149">
        <f t="shared" si="20"/>
        <v>9.34</v>
      </c>
    </row>
    <row r="166" spans="1:8" ht="30">
      <c r="A166" s="181">
        <v>4</v>
      </c>
      <c r="B166" s="182">
        <v>371</v>
      </c>
      <c r="C166" s="157" t="s">
        <v>30</v>
      </c>
      <c r="D166" s="180" t="s">
        <v>571</v>
      </c>
      <c r="E166" s="59" t="s">
        <v>566</v>
      </c>
      <c r="F166" s="60">
        <v>3</v>
      </c>
      <c r="G166" s="58">
        <v>1.62</v>
      </c>
      <c r="H166" s="149">
        <f t="shared" si="20"/>
        <v>4.8600000000000003</v>
      </c>
    </row>
    <row r="167" spans="1:8" ht="15.75">
      <c r="A167" s="181">
        <v>5</v>
      </c>
      <c r="B167" s="182">
        <v>681</v>
      </c>
      <c r="C167" s="157" t="s">
        <v>30</v>
      </c>
      <c r="D167" s="180" t="s">
        <v>572</v>
      </c>
      <c r="E167" s="59" t="s">
        <v>566</v>
      </c>
      <c r="F167" s="60">
        <v>1</v>
      </c>
      <c r="G167" s="58">
        <v>3</v>
      </c>
      <c r="H167" s="149">
        <f t="shared" si="20"/>
        <v>3</v>
      </c>
    </row>
    <row r="168" spans="1:8" ht="15.75">
      <c r="A168" s="181">
        <v>6</v>
      </c>
      <c r="B168" s="182">
        <v>2892</v>
      </c>
      <c r="C168" s="157" t="s">
        <v>30</v>
      </c>
      <c r="D168" s="180" t="s">
        <v>573</v>
      </c>
      <c r="E168" s="59" t="s">
        <v>566</v>
      </c>
      <c r="F168" s="60">
        <v>1</v>
      </c>
      <c r="G168" s="58">
        <v>3.89</v>
      </c>
      <c r="H168" s="149">
        <f t="shared" si="20"/>
        <v>3.89</v>
      </c>
    </row>
    <row r="169" spans="1:8" ht="15.75">
      <c r="A169" s="181">
        <v>7</v>
      </c>
      <c r="B169" s="182">
        <v>4429</v>
      </c>
      <c r="C169" s="157" t="s">
        <v>30</v>
      </c>
      <c r="D169" s="180" t="s">
        <v>574</v>
      </c>
      <c r="E169" s="59" t="s">
        <v>566</v>
      </c>
      <c r="F169" s="60">
        <v>1</v>
      </c>
      <c r="G169" s="58">
        <v>109.2</v>
      </c>
      <c r="H169" s="149">
        <f t="shared" si="20"/>
        <v>109.2</v>
      </c>
    </row>
    <row r="170" spans="1:8" ht="30">
      <c r="A170" s="181">
        <v>8</v>
      </c>
      <c r="B170" s="182">
        <v>7927</v>
      </c>
      <c r="C170" s="157" t="s">
        <v>30</v>
      </c>
      <c r="D170" s="180" t="s">
        <v>575</v>
      </c>
      <c r="E170" s="59" t="s">
        <v>566</v>
      </c>
      <c r="F170" s="60">
        <v>3</v>
      </c>
      <c r="G170" s="58">
        <v>1.65</v>
      </c>
      <c r="H170" s="149">
        <f t="shared" si="20"/>
        <v>4.9499999999999993</v>
      </c>
    </row>
    <row r="171" spans="1:8" ht="30">
      <c r="A171" s="181">
        <v>9</v>
      </c>
      <c r="B171" s="182">
        <v>9006</v>
      </c>
      <c r="C171" s="157" t="s">
        <v>30</v>
      </c>
      <c r="D171" s="180" t="s">
        <v>576</v>
      </c>
      <c r="E171" s="59" t="s">
        <v>566</v>
      </c>
      <c r="F171" s="60">
        <v>5</v>
      </c>
      <c r="G171" s="58">
        <v>13.17</v>
      </c>
      <c r="H171" s="149">
        <f t="shared" si="20"/>
        <v>65.849999999999994</v>
      </c>
    </row>
    <row r="172" spans="1:8" ht="30">
      <c r="A172" s="181">
        <v>10</v>
      </c>
      <c r="B172" s="184" t="s">
        <v>577</v>
      </c>
      <c r="C172" s="157" t="s">
        <v>30</v>
      </c>
      <c r="D172" s="180" t="s">
        <v>578</v>
      </c>
      <c r="E172" s="59" t="s">
        <v>566</v>
      </c>
      <c r="F172" s="60">
        <v>1</v>
      </c>
      <c r="G172" s="58">
        <v>443</v>
      </c>
      <c r="H172" s="149">
        <f t="shared" si="20"/>
        <v>443</v>
      </c>
    </row>
    <row r="173" spans="1:8" ht="15.75">
      <c r="A173" s="181">
        <v>11</v>
      </c>
      <c r="B173" s="182">
        <v>9379</v>
      </c>
      <c r="C173" s="157" t="s">
        <v>30</v>
      </c>
      <c r="D173" s="180" t="s">
        <v>579</v>
      </c>
      <c r="E173" s="59" t="s">
        <v>566</v>
      </c>
      <c r="F173" s="60">
        <v>1</v>
      </c>
      <c r="G173" s="58">
        <v>33.700000000000003</v>
      </c>
      <c r="H173" s="149">
        <f t="shared" si="20"/>
        <v>33.700000000000003</v>
      </c>
    </row>
    <row r="174" spans="1:8" ht="30">
      <c r="A174" s="181">
        <v>12</v>
      </c>
      <c r="B174" s="182">
        <v>9391</v>
      </c>
      <c r="C174" s="157" t="s">
        <v>30</v>
      </c>
      <c r="D174" s="180" t="s">
        <v>580</v>
      </c>
      <c r="E174" s="59" t="s">
        <v>506</v>
      </c>
      <c r="F174" s="60">
        <v>0.05</v>
      </c>
      <c r="G174" s="58">
        <v>54.11</v>
      </c>
      <c r="H174" s="149">
        <f t="shared" si="20"/>
        <v>2.7055000000000002</v>
      </c>
    </row>
    <row r="175" spans="1:8" ht="30.75" thickBot="1">
      <c r="A175" s="181">
        <v>13</v>
      </c>
      <c r="B175" s="182">
        <v>11141</v>
      </c>
      <c r="C175" s="157" t="s">
        <v>30</v>
      </c>
      <c r="D175" s="180" t="s">
        <v>581</v>
      </c>
      <c r="E175" s="59" t="s">
        <v>566</v>
      </c>
      <c r="F175" s="60">
        <v>1</v>
      </c>
      <c r="G175" s="58">
        <v>32.04</v>
      </c>
      <c r="H175" s="149">
        <f t="shared" si="20"/>
        <v>32.04</v>
      </c>
    </row>
    <row r="176" spans="1:8" ht="18" thickBot="1">
      <c r="A176" s="309" t="s">
        <v>145</v>
      </c>
      <c r="B176" s="310"/>
      <c r="C176" s="310"/>
      <c r="D176" s="310"/>
      <c r="E176" s="310"/>
      <c r="F176" s="310"/>
      <c r="G176" s="311"/>
      <c r="H176" s="64">
        <f>SUM(H163:H175)</f>
        <v>944.02050000000008</v>
      </c>
    </row>
    <row r="177" spans="1:8" ht="15.75" thickBot="1">
      <c r="A177" s="315" t="s">
        <v>558</v>
      </c>
      <c r="B177" s="316"/>
      <c r="C177" s="316"/>
      <c r="D177" s="316"/>
      <c r="E177" s="316"/>
      <c r="F177" s="316"/>
      <c r="G177" s="316"/>
      <c r="H177" s="317"/>
    </row>
    <row r="178" spans="1:8" ht="15">
      <c r="A178" s="312" t="s">
        <v>588</v>
      </c>
      <c r="B178" s="313"/>
      <c r="C178" s="313"/>
      <c r="D178" s="313"/>
      <c r="E178" s="313"/>
      <c r="F178" s="313"/>
      <c r="G178" s="313"/>
      <c r="H178" s="314"/>
    </row>
    <row r="179" spans="1:8">
      <c r="A179" s="61" t="s">
        <v>10</v>
      </c>
      <c r="B179" s="57" t="s">
        <v>24</v>
      </c>
      <c r="C179" s="57" t="s">
        <v>28</v>
      </c>
      <c r="D179" s="57" t="s">
        <v>139</v>
      </c>
      <c r="E179" s="57" t="s">
        <v>140</v>
      </c>
      <c r="F179" s="57" t="s">
        <v>141</v>
      </c>
      <c r="G179" s="57" t="s">
        <v>142</v>
      </c>
      <c r="H179" s="62" t="s">
        <v>143</v>
      </c>
    </row>
    <row r="180" spans="1:8" ht="15.75">
      <c r="A180" s="156">
        <v>1</v>
      </c>
      <c r="B180" s="153">
        <v>209</v>
      </c>
      <c r="C180" s="157" t="s">
        <v>30</v>
      </c>
      <c r="D180" s="185" t="s">
        <v>589</v>
      </c>
      <c r="E180" s="59" t="s">
        <v>566</v>
      </c>
      <c r="F180" s="60">
        <v>3</v>
      </c>
      <c r="G180" s="58">
        <v>0.72</v>
      </c>
      <c r="H180" s="63">
        <f>F180*G180</f>
        <v>2.16</v>
      </c>
    </row>
    <row r="181" spans="1:8" ht="15.75">
      <c r="A181" s="181">
        <v>2</v>
      </c>
      <c r="B181" s="186">
        <v>314</v>
      </c>
      <c r="C181" s="157" t="s">
        <v>30</v>
      </c>
      <c r="D181" s="185" t="s">
        <v>590</v>
      </c>
      <c r="E181" s="59" t="s">
        <v>566</v>
      </c>
      <c r="F181" s="60">
        <v>3</v>
      </c>
      <c r="G181" s="58">
        <v>0.64</v>
      </c>
      <c r="H181" s="149">
        <f t="shared" ref="H181:H190" si="21">F181*G181</f>
        <v>1.92</v>
      </c>
    </row>
    <row r="182" spans="1:8" ht="15.75">
      <c r="A182" s="181">
        <v>3</v>
      </c>
      <c r="B182" s="186">
        <v>414</v>
      </c>
      <c r="C182" s="157" t="s">
        <v>30</v>
      </c>
      <c r="D182" s="185" t="s">
        <v>591</v>
      </c>
      <c r="E182" s="59" t="s">
        <v>16</v>
      </c>
      <c r="F182" s="60">
        <v>1</v>
      </c>
      <c r="G182" s="58">
        <v>8.77</v>
      </c>
      <c r="H182" s="149">
        <f t="shared" si="21"/>
        <v>8.77</v>
      </c>
    </row>
    <row r="183" spans="1:8" ht="15.75">
      <c r="A183" s="181">
        <v>4</v>
      </c>
      <c r="B183" s="186">
        <v>663</v>
      </c>
      <c r="C183" s="157" t="s">
        <v>30</v>
      </c>
      <c r="D183" s="185" t="s">
        <v>592</v>
      </c>
      <c r="E183" s="59" t="s">
        <v>509</v>
      </c>
      <c r="F183" s="60">
        <v>1</v>
      </c>
      <c r="G183" s="58">
        <v>5</v>
      </c>
      <c r="H183" s="149">
        <f t="shared" si="21"/>
        <v>5</v>
      </c>
    </row>
    <row r="184" spans="1:8" ht="15.75">
      <c r="A184" s="181">
        <v>5</v>
      </c>
      <c r="B184" s="186">
        <v>865</v>
      </c>
      <c r="C184" s="157" t="s">
        <v>30</v>
      </c>
      <c r="D184" s="185" t="s">
        <v>593</v>
      </c>
      <c r="E184" s="59" t="s">
        <v>16</v>
      </c>
      <c r="F184" s="60">
        <v>1.5</v>
      </c>
      <c r="G184" s="58">
        <v>4.63</v>
      </c>
      <c r="H184" s="149">
        <f t="shared" si="21"/>
        <v>6.9450000000000003</v>
      </c>
    </row>
    <row r="185" spans="1:8" ht="30">
      <c r="A185" s="181">
        <v>6</v>
      </c>
      <c r="B185" s="186">
        <v>1094</v>
      </c>
      <c r="C185" s="157" t="s">
        <v>30</v>
      </c>
      <c r="D185" s="185" t="s">
        <v>594</v>
      </c>
      <c r="E185" s="59" t="s">
        <v>566</v>
      </c>
      <c r="F185" s="60">
        <v>1</v>
      </c>
      <c r="G185" s="58">
        <v>56</v>
      </c>
      <c r="H185" s="149">
        <f t="shared" si="21"/>
        <v>56</v>
      </c>
    </row>
    <row r="186" spans="1:8" ht="15.75">
      <c r="A186" s="181">
        <v>7</v>
      </c>
      <c r="B186" s="186">
        <v>4198</v>
      </c>
      <c r="C186" s="157" t="s">
        <v>30</v>
      </c>
      <c r="D186" s="185" t="s">
        <v>595</v>
      </c>
      <c r="E186" s="59" t="s">
        <v>566</v>
      </c>
      <c r="F186" s="60">
        <v>1</v>
      </c>
      <c r="G186" s="58">
        <v>330</v>
      </c>
      <c r="H186" s="149">
        <f t="shared" si="21"/>
        <v>330</v>
      </c>
    </row>
    <row r="187" spans="1:8" ht="15.75">
      <c r="A187" s="181">
        <v>8</v>
      </c>
      <c r="B187" s="186">
        <v>10394</v>
      </c>
      <c r="C187" s="157" t="s">
        <v>30</v>
      </c>
      <c r="D187" s="185" t="s">
        <v>596</v>
      </c>
      <c r="E187" s="59" t="s">
        <v>566</v>
      </c>
      <c r="F187" s="60">
        <v>1</v>
      </c>
      <c r="G187" s="58">
        <v>0.23</v>
      </c>
      <c r="H187" s="149">
        <f t="shared" si="21"/>
        <v>0.23</v>
      </c>
    </row>
    <row r="188" spans="1:8" ht="15.75">
      <c r="A188" s="181">
        <v>9</v>
      </c>
      <c r="B188" s="186">
        <v>868</v>
      </c>
      <c r="C188" s="157" t="s">
        <v>29</v>
      </c>
      <c r="D188" s="185" t="s">
        <v>597</v>
      </c>
      <c r="E188" s="59" t="s">
        <v>16</v>
      </c>
      <c r="F188" s="60">
        <v>2</v>
      </c>
      <c r="G188" s="58">
        <v>11.24</v>
      </c>
      <c r="H188" s="149">
        <f t="shared" si="21"/>
        <v>22.48</v>
      </c>
    </row>
    <row r="189" spans="1:8" ht="15.75">
      <c r="A189" s="181">
        <v>10</v>
      </c>
      <c r="B189" s="186">
        <v>2436</v>
      </c>
      <c r="C189" s="157" t="s">
        <v>29</v>
      </c>
      <c r="D189" s="212" t="s">
        <v>671</v>
      </c>
      <c r="E189" s="59" t="s">
        <v>144</v>
      </c>
      <c r="F189" s="60">
        <v>0.1</v>
      </c>
      <c r="G189" s="58">
        <v>21.51</v>
      </c>
      <c r="H189" s="149">
        <f t="shared" si="21"/>
        <v>2.1510000000000002</v>
      </c>
    </row>
    <row r="190" spans="1:8" ht="16.5" thickBot="1">
      <c r="A190" s="181">
        <v>11</v>
      </c>
      <c r="B190" s="186">
        <v>6111</v>
      </c>
      <c r="C190" s="157" t="s">
        <v>29</v>
      </c>
      <c r="D190" s="212" t="s">
        <v>605</v>
      </c>
      <c r="E190" s="59" t="s">
        <v>144</v>
      </c>
      <c r="F190" s="60">
        <v>0.1</v>
      </c>
      <c r="G190" s="58">
        <v>14.03</v>
      </c>
      <c r="H190" s="149">
        <f t="shared" si="21"/>
        <v>1.403</v>
      </c>
    </row>
    <row r="191" spans="1:8" ht="18" thickBot="1">
      <c r="A191" s="309" t="s">
        <v>145</v>
      </c>
      <c r="B191" s="310"/>
      <c r="C191" s="310"/>
      <c r="D191" s="310"/>
      <c r="E191" s="310"/>
      <c r="F191" s="310"/>
      <c r="G191" s="311"/>
      <c r="H191" s="64">
        <f>SUM(H180:H190)</f>
        <v>437.05900000000008</v>
      </c>
    </row>
    <row r="192" spans="1:8" ht="18" thickBot="1">
      <c r="A192" s="306" t="s">
        <v>619</v>
      </c>
      <c r="B192" s="307"/>
      <c r="C192" s="307"/>
      <c r="D192" s="307"/>
      <c r="E192" s="307"/>
      <c r="F192" s="307"/>
      <c r="G192" s="307"/>
      <c r="H192" s="308"/>
    </row>
    <row r="193" spans="1:8" ht="15">
      <c r="A193" s="312" t="s">
        <v>598</v>
      </c>
      <c r="B193" s="313"/>
      <c r="C193" s="313"/>
      <c r="D193" s="313"/>
      <c r="E193" s="313"/>
      <c r="F193" s="313"/>
      <c r="G193" s="313"/>
      <c r="H193" s="314"/>
    </row>
    <row r="194" spans="1:8">
      <c r="A194" s="61" t="s">
        <v>10</v>
      </c>
      <c r="B194" s="57" t="s">
        <v>24</v>
      </c>
      <c r="C194" s="57" t="s">
        <v>28</v>
      </c>
      <c r="D194" s="57" t="s">
        <v>139</v>
      </c>
      <c r="E194" s="57" t="s">
        <v>140</v>
      </c>
      <c r="F194" s="57" t="s">
        <v>141</v>
      </c>
      <c r="G194" s="57" t="s">
        <v>142</v>
      </c>
      <c r="H194" s="62" t="s">
        <v>143</v>
      </c>
    </row>
    <row r="195" spans="1:8" ht="15.75">
      <c r="A195" s="181">
        <v>2</v>
      </c>
      <c r="B195" s="186">
        <v>7592</v>
      </c>
      <c r="C195" s="157" t="s">
        <v>29</v>
      </c>
      <c r="D195" s="185" t="s">
        <v>599</v>
      </c>
      <c r="E195" s="59" t="s">
        <v>144</v>
      </c>
      <c r="F195" s="60">
        <v>4.0000000000000001E-3</v>
      </c>
      <c r="G195" s="58">
        <v>25.41</v>
      </c>
      <c r="H195" s="149">
        <f t="shared" ref="H195:H201" si="22">F195*G195</f>
        <v>0.10164000000000001</v>
      </c>
    </row>
    <row r="196" spans="1:8" ht="30">
      <c r="A196" s="181">
        <v>3</v>
      </c>
      <c r="B196" s="186">
        <v>1569</v>
      </c>
      <c r="C196" s="157" t="s">
        <v>30</v>
      </c>
      <c r="D196" s="185" t="s">
        <v>600</v>
      </c>
      <c r="E196" s="59" t="s">
        <v>16</v>
      </c>
      <c r="F196" s="60">
        <v>0.01</v>
      </c>
      <c r="G196" s="58">
        <v>6.5</v>
      </c>
      <c r="H196" s="149">
        <f t="shared" si="22"/>
        <v>6.5000000000000002E-2</v>
      </c>
    </row>
    <row r="197" spans="1:8" ht="15.75">
      <c r="A197" s="181">
        <v>4</v>
      </c>
      <c r="B197" s="186">
        <v>345</v>
      </c>
      <c r="C197" s="157" t="s">
        <v>29</v>
      </c>
      <c r="D197" s="185" t="s">
        <v>601</v>
      </c>
      <c r="E197" s="59" t="s">
        <v>506</v>
      </c>
      <c r="F197" s="60">
        <v>0.01</v>
      </c>
      <c r="G197" s="58">
        <v>18.5</v>
      </c>
      <c r="H197" s="149">
        <f t="shared" si="22"/>
        <v>0.185</v>
      </c>
    </row>
    <row r="198" spans="1:8" ht="15.75">
      <c r="A198" s="181">
        <v>5</v>
      </c>
      <c r="B198" s="186">
        <v>1213</v>
      </c>
      <c r="C198" s="157" t="s">
        <v>29</v>
      </c>
      <c r="D198" s="185" t="s">
        <v>602</v>
      </c>
      <c r="E198" s="59" t="s">
        <v>144</v>
      </c>
      <c r="F198" s="60">
        <v>1E-3</v>
      </c>
      <c r="G198" s="58">
        <v>17.649999999999999</v>
      </c>
      <c r="H198" s="149">
        <f t="shared" si="22"/>
        <v>1.7649999999999999E-2</v>
      </c>
    </row>
    <row r="199" spans="1:8" ht="15.75">
      <c r="A199" s="181">
        <v>6</v>
      </c>
      <c r="B199" s="186">
        <v>5067</v>
      </c>
      <c r="C199" s="157" t="s">
        <v>29</v>
      </c>
      <c r="D199" s="185" t="s">
        <v>603</v>
      </c>
      <c r="E199" s="59" t="s">
        <v>506</v>
      </c>
      <c r="F199" s="60">
        <v>0.01</v>
      </c>
      <c r="G199" s="58">
        <v>11.96</v>
      </c>
      <c r="H199" s="149">
        <f t="shared" si="22"/>
        <v>0.11960000000000001</v>
      </c>
    </row>
    <row r="200" spans="1:8" ht="15.75">
      <c r="A200" s="181">
        <v>7</v>
      </c>
      <c r="B200" s="186">
        <v>6111</v>
      </c>
      <c r="C200" s="157" t="s">
        <v>29</v>
      </c>
      <c r="D200" s="212" t="s">
        <v>605</v>
      </c>
      <c r="E200" s="59" t="s">
        <v>144</v>
      </c>
      <c r="F200" s="60">
        <v>1E-3</v>
      </c>
      <c r="G200" s="58">
        <v>14.03</v>
      </c>
      <c r="H200" s="149">
        <f t="shared" si="22"/>
        <v>1.4029999999999999E-2</v>
      </c>
    </row>
    <row r="201" spans="1:8" ht="30.75" thickBot="1">
      <c r="A201" s="181">
        <v>8</v>
      </c>
      <c r="B201" s="186">
        <v>10567</v>
      </c>
      <c r="C201" s="157" t="s">
        <v>29</v>
      </c>
      <c r="D201" s="185" t="s">
        <v>604</v>
      </c>
      <c r="E201" s="59" t="s">
        <v>16</v>
      </c>
      <c r="F201" s="60">
        <v>0.01</v>
      </c>
      <c r="G201" s="58">
        <v>7.32</v>
      </c>
      <c r="H201" s="149">
        <f t="shared" si="22"/>
        <v>7.3200000000000001E-2</v>
      </c>
    </row>
    <row r="202" spans="1:8" ht="18" thickBot="1">
      <c r="A202" s="309" t="s">
        <v>145</v>
      </c>
      <c r="B202" s="310"/>
      <c r="C202" s="310"/>
      <c r="D202" s="310"/>
      <c r="E202" s="310"/>
      <c r="F202" s="310"/>
      <c r="G202" s="311"/>
      <c r="H202" s="64">
        <f>SUM(H195:H201)</f>
        <v>0.57612000000000008</v>
      </c>
    </row>
    <row r="203" spans="1:8" ht="18" thickBot="1">
      <c r="A203" s="306" t="s">
        <v>620</v>
      </c>
      <c r="B203" s="307"/>
      <c r="C203" s="307"/>
      <c r="D203" s="307"/>
      <c r="E203" s="307"/>
      <c r="F203" s="307"/>
      <c r="G203" s="307"/>
      <c r="H203" s="308"/>
    </row>
    <row r="204" spans="1:8" ht="15">
      <c r="A204" s="312" t="s">
        <v>608</v>
      </c>
      <c r="B204" s="313"/>
      <c r="C204" s="313"/>
      <c r="D204" s="313"/>
      <c r="E204" s="313"/>
      <c r="F204" s="313"/>
      <c r="G204" s="313"/>
      <c r="H204" s="314"/>
    </row>
    <row r="205" spans="1:8">
      <c r="A205" s="61" t="s">
        <v>10</v>
      </c>
      <c r="B205" s="57" t="s">
        <v>24</v>
      </c>
      <c r="C205" s="57" t="s">
        <v>28</v>
      </c>
      <c r="D205" s="57" t="s">
        <v>139</v>
      </c>
      <c r="E205" s="57" t="s">
        <v>140</v>
      </c>
      <c r="F205" s="57" t="s">
        <v>141</v>
      </c>
      <c r="G205" s="57" t="s">
        <v>142</v>
      </c>
      <c r="H205" s="62" t="s">
        <v>143</v>
      </c>
    </row>
    <row r="206" spans="1:8" ht="30">
      <c r="A206" s="156">
        <v>1</v>
      </c>
      <c r="B206" s="192">
        <v>370</v>
      </c>
      <c r="C206" s="157" t="s">
        <v>29</v>
      </c>
      <c r="D206" s="193" t="s">
        <v>609</v>
      </c>
      <c r="E206" s="59" t="s">
        <v>144</v>
      </c>
      <c r="F206" s="60">
        <v>0.05</v>
      </c>
      <c r="G206" s="58">
        <v>67</v>
      </c>
      <c r="H206" s="63">
        <f>F206*G206</f>
        <v>3.35</v>
      </c>
    </row>
    <row r="207" spans="1:8" ht="15.75">
      <c r="A207" s="181">
        <v>2</v>
      </c>
      <c r="B207" s="186">
        <v>1379</v>
      </c>
      <c r="C207" s="157" t="s">
        <v>29</v>
      </c>
      <c r="D207" s="202" t="s">
        <v>659</v>
      </c>
      <c r="E207" s="59" t="s">
        <v>506</v>
      </c>
      <c r="F207" s="60">
        <v>0.7</v>
      </c>
      <c r="G207" s="58">
        <v>0.5</v>
      </c>
      <c r="H207" s="149">
        <f t="shared" ref="H207:H210" si="23">F207*G207</f>
        <v>0.35</v>
      </c>
    </row>
    <row r="208" spans="1:8" ht="45">
      <c r="A208" s="181">
        <v>3</v>
      </c>
      <c r="B208" s="186">
        <v>10734</v>
      </c>
      <c r="C208" s="157" t="s">
        <v>29</v>
      </c>
      <c r="D208" s="193" t="s">
        <v>611</v>
      </c>
      <c r="E208" s="59" t="s">
        <v>19</v>
      </c>
      <c r="F208" s="60">
        <v>0.65</v>
      </c>
      <c r="G208" s="58">
        <v>68.23</v>
      </c>
      <c r="H208" s="149">
        <f t="shared" si="23"/>
        <v>44.349500000000006</v>
      </c>
    </row>
    <row r="209" spans="1:8" ht="15.75">
      <c r="A209" s="181">
        <v>4</v>
      </c>
      <c r="B209" s="186">
        <v>88260</v>
      </c>
      <c r="C209" s="157" t="s">
        <v>29</v>
      </c>
      <c r="D209" s="193" t="s">
        <v>610</v>
      </c>
      <c r="E209" s="59" t="s">
        <v>144</v>
      </c>
      <c r="F209" s="60">
        <v>0.1</v>
      </c>
      <c r="G209" s="58">
        <v>18.07</v>
      </c>
      <c r="H209" s="149">
        <f t="shared" si="23"/>
        <v>1.8070000000000002</v>
      </c>
    </row>
    <row r="210" spans="1:8" ht="16.5" thickBot="1">
      <c r="A210" s="181">
        <v>7</v>
      </c>
      <c r="B210" s="186">
        <v>6111</v>
      </c>
      <c r="C210" s="157" t="s">
        <v>29</v>
      </c>
      <c r="D210" s="191" t="s">
        <v>605</v>
      </c>
      <c r="E210" s="59" t="s">
        <v>144</v>
      </c>
      <c r="F210" s="60">
        <v>0.1</v>
      </c>
      <c r="G210" s="58">
        <v>14.03</v>
      </c>
      <c r="H210" s="149">
        <f t="shared" si="23"/>
        <v>1.403</v>
      </c>
    </row>
    <row r="211" spans="1:8" ht="18" thickBot="1">
      <c r="A211" s="309" t="s">
        <v>145</v>
      </c>
      <c r="B211" s="310"/>
      <c r="C211" s="310"/>
      <c r="D211" s="310"/>
      <c r="E211" s="310"/>
      <c r="F211" s="310"/>
      <c r="G211" s="311"/>
      <c r="H211" s="64">
        <f>SUM(H206:H210)</f>
        <v>51.25950000000001</v>
      </c>
    </row>
    <row r="212" spans="1:8" ht="18" thickBot="1">
      <c r="A212" s="309" t="s">
        <v>145</v>
      </c>
      <c r="B212" s="310"/>
      <c r="C212" s="310"/>
      <c r="D212" s="310"/>
      <c r="E212" s="310"/>
      <c r="F212" s="310"/>
      <c r="G212" s="311"/>
      <c r="H212" s="64">
        <f>SUM(H204:H211)</f>
        <v>102.51900000000002</v>
      </c>
    </row>
    <row r="213" spans="1:8" ht="18" thickBot="1">
      <c r="A213" s="306" t="s">
        <v>621</v>
      </c>
      <c r="B213" s="307"/>
      <c r="C213" s="307"/>
      <c r="D213" s="307"/>
      <c r="E213" s="307"/>
      <c r="F213" s="307"/>
      <c r="G213" s="307"/>
      <c r="H213" s="308"/>
    </row>
    <row r="214" spans="1:8" ht="15">
      <c r="A214" s="312" t="s">
        <v>614</v>
      </c>
      <c r="B214" s="313"/>
      <c r="C214" s="313"/>
      <c r="D214" s="313"/>
      <c r="E214" s="313"/>
      <c r="F214" s="313"/>
      <c r="G214" s="313"/>
      <c r="H214" s="314"/>
    </row>
    <row r="215" spans="1:8">
      <c r="A215" s="61" t="s">
        <v>10</v>
      </c>
      <c r="B215" s="57" t="s">
        <v>24</v>
      </c>
      <c r="C215" s="57" t="s">
        <v>28</v>
      </c>
      <c r="D215" s="57" t="s">
        <v>139</v>
      </c>
      <c r="E215" s="57" t="s">
        <v>140</v>
      </c>
      <c r="F215" s="57" t="s">
        <v>141</v>
      </c>
      <c r="G215" s="57" t="s">
        <v>142</v>
      </c>
      <c r="H215" s="62" t="s">
        <v>143</v>
      </c>
    </row>
    <row r="216" spans="1:8" ht="15.75">
      <c r="A216" s="156">
        <v>1</v>
      </c>
      <c r="B216" s="192">
        <v>34357</v>
      </c>
      <c r="C216" s="157" t="s">
        <v>29</v>
      </c>
      <c r="D216" s="193" t="s">
        <v>615</v>
      </c>
      <c r="E216" s="59" t="s">
        <v>506</v>
      </c>
      <c r="F216" s="60">
        <v>0.5</v>
      </c>
      <c r="G216" s="58">
        <v>3.18</v>
      </c>
      <c r="H216" s="63">
        <f>F216*G216</f>
        <v>1.59</v>
      </c>
    </row>
    <row r="217" spans="1:8" ht="15.75">
      <c r="A217" s="181">
        <v>2</v>
      </c>
      <c r="B217" s="186">
        <v>34353</v>
      </c>
      <c r="C217" s="157" t="s">
        <v>29</v>
      </c>
      <c r="D217" s="193" t="s">
        <v>616</v>
      </c>
      <c r="E217" s="59" t="s">
        <v>506</v>
      </c>
      <c r="F217" s="60">
        <v>2</v>
      </c>
      <c r="G217" s="58">
        <v>1</v>
      </c>
      <c r="H217" s="149">
        <f t="shared" ref="H217:H220" si="24">F217*G217</f>
        <v>2</v>
      </c>
    </row>
    <row r="218" spans="1:8" ht="30">
      <c r="A218" s="181">
        <v>3</v>
      </c>
      <c r="B218" s="186">
        <v>4689</v>
      </c>
      <c r="C218" s="157" t="s">
        <v>30</v>
      </c>
      <c r="D218" s="193" t="s">
        <v>617</v>
      </c>
      <c r="E218" s="59" t="s">
        <v>19</v>
      </c>
      <c r="F218" s="60">
        <v>0.5</v>
      </c>
      <c r="G218" s="58">
        <v>45.59</v>
      </c>
      <c r="H218" s="149">
        <f t="shared" si="24"/>
        <v>22.795000000000002</v>
      </c>
    </row>
    <row r="219" spans="1:8" ht="15.75">
      <c r="A219" s="181">
        <v>4</v>
      </c>
      <c r="B219" s="186">
        <v>88309</v>
      </c>
      <c r="C219" s="157" t="s">
        <v>29</v>
      </c>
      <c r="D219" s="193" t="s">
        <v>618</v>
      </c>
      <c r="E219" s="59" t="s">
        <v>144</v>
      </c>
      <c r="F219" s="60">
        <v>0.08</v>
      </c>
      <c r="G219" s="58">
        <v>17.72</v>
      </c>
      <c r="H219" s="149">
        <f t="shared" si="24"/>
        <v>1.4176</v>
      </c>
    </row>
    <row r="220" spans="1:8" ht="16.5" thickBot="1">
      <c r="A220" s="181">
        <v>7</v>
      </c>
      <c r="B220" s="186">
        <v>6111</v>
      </c>
      <c r="C220" s="157" t="s">
        <v>29</v>
      </c>
      <c r="D220" s="191" t="s">
        <v>605</v>
      </c>
      <c r="E220" s="59" t="s">
        <v>144</v>
      </c>
      <c r="F220" s="60">
        <v>0.06</v>
      </c>
      <c r="G220" s="58">
        <v>14.03</v>
      </c>
      <c r="H220" s="149">
        <f t="shared" si="24"/>
        <v>0.84179999999999988</v>
      </c>
    </row>
    <row r="221" spans="1:8" ht="18" thickBot="1">
      <c r="A221" s="309" t="s">
        <v>145</v>
      </c>
      <c r="B221" s="310"/>
      <c r="C221" s="310"/>
      <c r="D221" s="310"/>
      <c r="E221" s="310"/>
      <c r="F221" s="310"/>
      <c r="G221" s="311"/>
      <c r="H221" s="64">
        <f>SUM(H216:H220)</f>
        <v>28.644400000000001</v>
      </c>
    </row>
    <row r="222" spans="1:8" ht="18" thickBot="1">
      <c r="A222" s="306" t="s">
        <v>627</v>
      </c>
      <c r="B222" s="307"/>
      <c r="C222" s="307"/>
      <c r="D222" s="307"/>
      <c r="E222" s="307"/>
      <c r="F222" s="307"/>
      <c r="G222" s="307"/>
      <c r="H222" s="308"/>
    </row>
    <row r="223" spans="1:8" ht="15">
      <c r="A223" s="312" t="s">
        <v>632</v>
      </c>
      <c r="B223" s="313"/>
      <c r="C223" s="313"/>
      <c r="D223" s="313"/>
      <c r="E223" s="313"/>
      <c r="F223" s="313"/>
      <c r="G223" s="313"/>
      <c r="H223" s="314"/>
    </row>
    <row r="224" spans="1:8">
      <c r="A224" s="61" t="s">
        <v>10</v>
      </c>
      <c r="B224" s="57" t="s">
        <v>24</v>
      </c>
      <c r="C224" s="57" t="s">
        <v>28</v>
      </c>
      <c r="D224" s="57" t="s">
        <v>139</v>
      </c>
      <c r="E224" s="57" t="s">
        <v>140</v>
      </c>
      <c r="F224" s="57" t="s">
        <v>141</v>
      </c>
      <c r="G224" s="57" t="s">
        <v>142</v>
      </c>
      <c r="H224" s="62" t="s">
        <v>143</v>
      </c>
    </row>
    <row r="225" spans="1:8" ht="30">
      <c r="A225" s="156">
        <v>1</v>
      </c>
      <c r="B225" s="192">
        <v>35275</v>
      </c>
      <c r="C225" s="157" t="s">
        <v>29</v>
      </c>
      <c r="D225" s="193" t="s">
        <v>628</v>
      </c>
      <c r="E225" s="59" t="s">
        <v>16</v>
      </c>
      <c r="F225" s="60">
        <v>13</v>
      </c>
      <c r="G225" s="58">
        <v>79.47</v>
      </c>
      <c r="H225" s="63">
        <f>F225*G225</f>
        <v>1033.1099999999999</v>
      </c>
    </row>
    <row r="226" spans="1:8" ht="30">
      <c r="A226" s="181">
        <v>2</v>
      </c>
      <c r="B226" s="186">
        <v>35272</v>
      </c>
      <c r="C226" s="157" t="s">
        <v>29</v>
      </c>
      <c r="D226" s="193" t="s">
        <v>629</v>
      </c>
      <c r="E226" s="59" t="s">
        <v>16</v>
      </c>
      <c r="F226" s="60">
        <v>24.3</v>
      </c>
      <c r="G226" s="58">
        <v>34.630000000000003</v>
      </c>
      <c r="H226" s="149">
        <f t="shared" ref="H226:H233" si="25">F226*G226</f>
        <v>841.50900000000013</v>
      </c>
    </row>
    <row r="227" spans="1:8" ht="30">
      <c r="A227" s="181">
        <v>3</v>
      </c>
      <c r="B227" s="186">
        <v>3993</v>
      </c>
      <c r="C227" s="157" t="s">
        <v>29</v>
      </c>
      <c r="D227" s="193" t="s">
        <v>630</v>
      </c>
      <c r="E227" s="59" t="s">
        <v>16</v>
      </c>
      <c r="F227" s="60">
        <v>56</v>
      </c>
      <c r="G227" s="58">
        <v>98.92</v>
      </c>
      <c r="H227" s="149">
        <f t="shared" si="25"/>
        <v>5539.52</v>
      </c>
    </row>
    <row r="228" spans="1:8" ht="30">
      <c r="A228" s="181">
        <v>4</v>
      </c>
      <c r="B228" s="186">
        <v>6082</v>
      </c>
      <c r="C228" s="157" t="s">
        <v>29</v>
      </c>
      <c r="D228" s="193" t="s">
        <v>351</v>
      </c>
      <c r="E228" s="59" t="s">
        <v>19</v>
      </c>
      <c r="F228" s="60">
        <v>14</v>
      </c>
      <c r="G228" s="58">
        <v>13.9</v>
      </c>
      <c r="H228" s="149">
        <f t="shared" si="25"/>
        <v>194.6</v>
      </c>
    </row>
    <row r="229" spans="1:8" ht="30">
      <c r="A229" s="181">
        <v>5</v>
      </c>
      <c r="B229" s="186">
        <v>88239</v>
      </c>
      <c r="C229" s="157" t="s">
        <v>29</v>
      </c>
      <c r="D229" s="193" t="s">
        <v>503</v>
      </c>
      <c r="E229" s="59" t="s">
        <v>144</v>
      </c>
      <c r="F229" s="60">
        <v>0.1</v>
      </c>
      <c r="G229" s="58">
        <v>14.8</v>
      </c>
      <c r="H229" s="149">
        <f t="shared" si="25"/>
        <v>1.4800000000000002</v>
      </c>
    </row>
    <row r="230" spans="1:8" ht="30">
      <c r="A230" s="181">
        <v>6</v>
      </c>
      <c r="B230" s="186">
        <v>88261</v>
      </c>
      <c r="C230" s="157" t="s">
        <v>29</v>
      </c>
      <c r="D230" s="193" t="s">
        <v>631</v>
      </c>
      <c r="E230" s="59" t="s">
        <v>144</v>
      </c>
      <c r="F230" s="60">
        <v>0.2</v>
      </c>
      <c r="G230" s="58">
        <v>17.68</v>
      </c>
      <c r="H230" s="149">
        <f t="shared" si="25"/>
        <v>3.536</v>
      </c>
    </row>
    <row r="231" spans="1:8" ht="30">
      <c r="A231" s="181">
        <v>7</v>
      </c>
      <c r="B231" s="186">
        <v>96522</v>
      </c>
      <c r="C231" s="157" t="s">
        <v>29</v>
      </c>
      <c r="D231" s="193" t="s">
        <v>409</v>
      </c>
      <c r="E231" s="59" t="s">
        <v>18</v>
      </c>
      <c r="F231" s="60">
        <v>0.5</v>
      </c>
      <c r="G231" s="58">
        <v>95.53</v>
      </c>
      <c r="H231" s="149">
        <f t="shared" si="25"/>
        <v>47.765000000000001</v>
      </c>
    </row>
    <row r="232" spans="1:8" ht="30">
      <c r="A232" s="181">
        <v>8</v>
      </c>
      <c r="B232" s="186">
        <v>94975</v>
      </c>
      <c r="C232" s="157" t="s">
        <v>29</v>
      </c>
      <c r="D232" s="193" t="s">
        <v>400</v>
      </c>
      <c r="E232" s="59" t="s">
        <v>18</v>
      </c>
      <c r="F232" s="60">
        <v>0.5</v>
      </c>
      <c r="G232" s="58">
        <v>362.37</v>
      </c>
      <c r="H232" s="149">
        <f t="shared" si="25"/>
        <v>181.185</v>
      </c>
    </row>
    <row r="233" spans="1:8" ht="15.75">
      <c r="A233" s="181">
        <v>9</v>
      </c>
      <c r="B233" s="186">
        <v>88309</v>
      </c>
      <c r="C233" s="157" t="s">
        <v>29</v>
      </c>
      <c r="D233" s="193" t="s">
        <v>401</v>
      </c>
      <c r="E233" s="59" t="s">
        <v>144</v>
      </c>
      <c r="F233" s="60">
        <v>0.1</v>
      </c>
      <c r="G233" s="58">
        <v>17.72</v>
      </c>
      <c r="H233" s="149">
        <f t="shared" si="25"/>
        <v>1.772</v>
      </c>
    </row>
    <row r="234" spans="1:8" ht="18" thickBot="1">
      <c r="A234" s="318" t="s">
        <v>145</v>
      </c>
      <c r="B234" s="319"/>
      <c r="C234" s="319"/>
      <c r="D234" s="319"/>
      <c r="E234" s="319"/>
      <c r="F234" s="319"/>
      <c r="G234" s="320"/>
      <c r="H234" s="183">
        <f>SUM(H225:H233)</f>
        <v>7844.4770000000017</v>
      </c>
    </row>
    <row r="235" spans="1:8" ht="18" thickBot="1">
      <c r="A235" s="163"/>
      <c r="B235" s="150"/>
      <c r="C235" s="150"/>
      <c r="D235" s="150"/>
      <c r="E235" s="150"/>
      <c r="F235" s="150"/>
      <c r="G235" s="150"/>
      <c r="H235" s="164"/>
    </row>
    <row r="236" spans="1:8" ht="18" thickBot="1">
      <c r="A236" s="306" t="s">
        <v>640</v>
      </c>
      <c r="B236" s="307"/>
      <c r="C236" s="307"/>
      <c r="D236" s="307"/>
      <c r="E236" s="307"/>
      <c r="F236" s="307"/>
      <c r="G236" s="307"/>
      <c r="H236" s="308"/>
    </row>
    <row r="237" spans="1:8" ht="15">
      <c r="A237" s="312" t="s">
        <v>641</v>
      </c>
      <c r="B237" s="313"/>
      <c r="C237" s="313"/>
      <c r="D237" s="313"/>
      <c r="E237" s="313"/>
      <c r="F237" s="313"/>
      <c r="G237" s="313"/>
      <c r="H237" s="314"/>
    </row>
    <row r="238" spans="1:8">
      <c r="A238" s="61" t="s">
        <v>10</v>
      </c>
      <c r="B238" s="57" t="s">
        <v>24</v>
      </c>
      <c r="C238" s="57" t="s">
        <v>28</v>
      </c>
      <c r="D238" s="57" t="s">
        <v>139</v>
      </c>
      <c r="E238" s="57" t="s">
        <v>140</v>
      </c>
      <c r="F238" s="57" t="s">
        <v>141</v>
      </c>
      <c r="G238" s="57" t="s">
        <v>142</v>
      </c>
      <c r="H238" s="62" t="s">
        <v>143</v>
      </c>
    </row>
    <row r="239" spans="1:8" ht="25.5">
      <c r="A239" s="196">
        <v>1</v>
      </c>
      <c r="B239" s="196">
        <v>370</v>
      </c>
      <c r="C239" s="196" t="s">
        <v>29</v>
      </c>
      <c r="D239" s="197" t="s">
        <v>642</v>
      </c>
      <c r="E239" s="196" t="s">
        <v>649</v>
      </c>
      <c r="F239" s="196">
        <v>0.05</v>
      </c>
      <c r="G239" s="196">
        <v>67</v>
      </c>
      <c r="H239" s="196">
        <f>F239*G239</f>
        <v>3.35</v>
      </c>
    </row>
    <row r="240" spans="1:8">
      <c r="A240" s="196">
        <v>2</v>
      </c>
      <c r="B240" s="196">
        <v>4741</v>
      </c>
      <c r="C240" s="196" t="s">
        <v>29</v>
      </c>
      <c r="D240" s="196" t="s">
        <v>643</v>
      </c>
      <c r="E240" s="196" t="s">
        <v>649</v>
      </c>
      <c r="F240" s="196">
        <v>6.0000000000000001E-3</v>
      </c>
      <c r="G240" s="196">
        <v>66.63</v>
      </c>
      <c r="H240" s="196">
        <f t="shared" ref="H240:H247" si="26">F240*G240</f>
        <v>0.39977999999999997</v>
      </c>
    </row>
    <row r="241" spans="1:8" ht="51">
      <c r="A241" s="196">
        <v>3</v>
      </c>
      <c r="B241" s="196">
        <v>36156</v>
      </c>
      <c r="C241" s="196" t="s">
        <v>29</v>
      </c>
      <c r="D241" s="197" t="s">
        <v>644</v>
      </c>
      <c r="E241" s="196" t="s">
        <v>650</v>
      </c>
      <c r="F241" s="196">
        <v>1</v>
      </c>
      <c r="G241" s="196">
        <v>40.049999999999997</v>
      </c>
      <c r="H241" s="196">
        <f t="shared" si="26"/>
        <v>40.049999999999997</v>
      </c>
    </row>
    <row r="242" spans="1:8">
      <c r="A242" s="196">
        <v>4</v>
      </c>
      <c r="B242" s="196">
        <v>88260</v>
      </c>
      <c r="C242" s="196" t="s">
        <v>29</v>
      </c>
      <c r="D242" s="198" t="s">
        <v>610</v>
      </c>
      <c r="E242" s="196" t="s">
        <v>144</v>
      </c>
      <c r="F242" s="196">
        <v>0.1</v>
      </c>
      <c r="G242" s="196">
        <v>18.07</v>
      </c>
      <c r="H242" s="196">
        <f t="shared" si="26"/>
        <v>1.8070000000000002</v>
      </c>
    </row>
    <row r="243" spans="1:8">
      <c r="A243" s="196">
        <v>5</v>
      </c>
      <c r="B243" s="196">
        <v>88316</v>
      </c>
      <c r="C243" s="196" t="s">
        <v>29</v>
      </c>
      <c r="D243" s="198" t="s">
        <v>488</v>
      </c>
      <c r="E243" s="196" t="s">
        <v>144</v>
      </c>
      <c r="F243" s="196">
        <v>0.2</v>
      </c>
      <c r="G243" s="196">
        <v>14.03</v>
      </c>
      <c r="H243" s="196">
        <f t="shared" si="26"/>
        <v>2.806</v>
      </c>
    </row>
    <row r="244" spans="1:8" ht="38.25">
      <c r="A244" s="196">
        <v>6</v>
      </c>
      <c r="B244" s="196">
        <v>91277</v>
      </c>
      <c r="C244" s="196" t="s">
        <v>29</v>
      </c>
      <c r="D244" s="197" t="s">
        <v>645</v>
      </c>
      <c r="E244" s="196" t="s">
        <v>651</v>
      </c>
      <c r="F244" s="196">
        <v>4.0000000000000001E-3</v>
      </c>
      <c r="G244" s="196">
        <v>4.6100000000000003</v>
      </c>
      <c r="H244" s="196">
        <f t="shared" si="26"/>
        <v>1.8440000000000002E-2</v>
      </c>
    </row>
    <row r="245" spans="1:8" ht="38.25">
      <c r="A245" s="196">
        <v>7</v>
      </c>
      <c r="B245" s="196">
        <v>91278</v>
      </c>
      <c r="C245" s="196" t="s">
        <v>29</v>
      </c>
      <c r="D245" s="197" t="s">
        <v>646</v>
      </c>
      <c r="E245" s="196" t="s">
        <v>652</v>
      </c>
      <c r="F245" s="196">
        <v>0.15</v>
      </c>
      <c r="G245" s="196">
        <v>0.55000000000000004</v>
      </c>
      <c r="H245" s="196">
        <f t="shared" si="26"/>
        <v>8.2500000000000004E-2</v>
      </c>
    </row>
    <row r="246" spans="1:8" ht="51">
      <c r="A246" s="196">
        <v>8</v>
      </c>
      <c r="B246" s="196">
        <v>91283</v>
      </c>
      <c r="C246" s="196" t="s">
        <v>29</v>
      </c>
      <c r="D246" s="197" t="s">
        <v>647</v>
      </c>
      <c r="E246" s="196" t="s">
        <v>651</v>
      </c>
      <c r="F246" s="196">
        <v>0.04</v>
      </c>
      <c r="G246" s="196">
        <v>9.7100000000000009</v>
      </c>
      <c r="H246" s="196">
        <f t="shared" si="26"/>
        <v>0.38840000000000002</v>
      </c>
    </row>
    <row r="247" spans="1:8" ht="51">
      <c r="A247" s="196">
        <v>9</v>
      </c>
      <c r="B247" s="196">
        <v>91285</v>
      </c>
      <c r="C247" s="196" t="s">
        <v>29</v>
      </c>
      <c r="D247" s="197" t="s">
        <v>648</v>
      </c>
      <c r="E247" s="196" t="s">
        <v>652</v>
      </c>
      <c r="F247" s="196">
        <v>0.14000000000000001</v>
      </c>
      <c r="G247" s="196">
        <v>0.64</v>
      </c>
      <c r="H247" s="196">
        <f t="shared" si="26"/>
        <v>8.9600000000000013E-2</v>
      </c>
    </row>
    <row r="248" spans="1:8">
      <c r="A248" s="339" t="s">
        <v>145</v>
      </c>
      <c r="B248" s="339"/>
      <c r="C248" s="339"/>
      <c r="D248" s="339"/>
      <c r="E248" s="339"/>
      <c r="F248" s="339"/>
      <c r="G248" s="339"/>
      <c r="H248" s="199">
        <f>SUM(H239:H247)</f>
        <v>48.991719999999994</v>
      </c>
    </row>
    <row r="249" spans="1:8">
      <c r="A249" s="200"/>
      <c r="B249" s="200"/>
      <c r="C249" s="200"/>
      <c r="D249" s="200"/>
      <c r="E249" s="200"/>
      <c r="F249" s="200"/>
      <c r="G249" s="200"/>
      <c r="H249" s="201"/>
    </row>
    <row r="250" spans="1:8" ht="13.5" thickBot="1">
      <c r="A250" s="340" t="s">
        <v>658</v>
      </c>
      <c r="B250" s="341"/>
      <c r="C250" s="341"/>
      <c r="D250" s="341"/>
      <c r="E250" s="341"/>
      <c r="F250" s="341"/>
      <c r="G250" s="341"/>
      <c r="H250" s="341"/>
    </row>
    <row r="251" spans="1:8" ht="15">
      <c r="A251" s="312" t="s">
        <v>635</v>
      </c>
      <c r="B251" s="313"/>
      <c r="C251" s="313"/>
      <c r="D251" s="313"/>
      <c r="E251" s="313"/>
      <c r="F251" s="313"/>
      <c r="G251" s="313"/>
      <c r="H251" s="314"/>
    </row>
    <row r="252" spans="1:8">
      <c r="A252" s="61" t="s">
        <v>10</v>
      </c>
      <c r="B252" s="57" t="s">
        <v>24</v>
      </c>
      <c r="C252" s="57" t="s">
        <v>28</v>
      </c>
      <c r="D252" s="57" t="s">
        <v>139</v>
      </c>
      <c r="E252" s="57" t="s">
        <v>140</v>
      </c>
      <c r="F252" s="57" t="s">
        <v>141</v>
      </c>
      <c r="G252" s="57" t="s">
        <v>142</v>
      </c>
      <c r="H252" s="62" t="s">
        <v>143</v>
      </c>
    </row>
    <row r="253" spans="1:8" ht="25.5">
      <c r="A253" s="196">
        <v>1</v>
      </c>
      <c r="B253" s="196">
        <v>370</v>
      </c>
      <c r="C253" s="196" t="s">
        <v>29</v>
      </c>
      <c r="D253" s="197" t="s">
        <v>653</v>
      </c>
      <c r="E253" s="196" t="s">
        <v>649</v>
      </c>
      <c r="F253" s="196">
        <v>0.01</v>
      </c>
      <c r="G253" s="196">
        <v>64</v>
      </c>
      <c r="H253" s="196">
        <f>F253*G253</f>
        <v>0.64</v>
      </c>
    </row>
    <row r="254" spans="1:8" ht="25.5">
      <c r="A254" s="196">
        <v>2</v>
      </c>
      <c r="B254" s="196">
        <v>4741</v>
      </c>
      <c r="C254" s="196" t="s">
        <v>29</v>
      </c>
      <c r="D254" s="197" t="s">
        <v>654</v>
      </c>
      <c r="E254" s="196" t="s">
        <v>649</v>
      </c>
      <c r="F254" s="196">
        <v>0.1</v>
      </c>
      <c r="G254" s="196">
        <v>60</v>
      </c>
      <c r="H254" s="196">
        <f t="shared" ref="H254:H258" si="27">F254*G254</f>
        <v>6</v>
      </c>
    </row>
    <row r="255" spans="1:8">
      <c r="A255" s="196">
        <v>3</v>
      </c>
      <c r="B255" s="196">
        <v>36156</v>
      </c>
      <c r="C255" s="196" t="s">
        <v>29</v>
      </c>
      <c r="D255" s="197" t="s">
        <v>655</v>
      </c>
      <c r="E255" s="196" t="s">
        <v>506</v>
      </c>
      <c r="F255" s="196">
        <v>5</v>
      </c>
      <c r="G255" s="196">
        <v>0.5</v>
      </c>
      <c r="H255" s="196">
        <f t="shared" si="27"/>
        <v>2.5</v>
      </c>
    </row>
    <row r="256" spans="1:8">
      <c r="A256" s="196">
        <v>4</v>
      </c>
      <c r="B256" s="196">
        <v>88260</v>
      </c>
      <c r="C256" s="196" t="s">
        <v>29</v>
      </c>
      <c r="D256" s="198" t="s">
        <v>656</v>
      </c>
      <c r="E256" s="196" t="s">
        <v>657</v>
      </c>
      <c r="F256" s="196">
        <v>5.0000000000000001E-3</v>
      </c>
      <c r="G256" s="196">
        <v>1028.57</v>
      </c>
      <c r="H256" s="196">
        <f t="shared" si="27"/>
        <v>5.1428500000000001</v>
      </c>
    </row>
    <row r="257" spans="1:8">
      <c r="A257" s="196">
        <v>5</v>
      </c>
      <c r="B257" s="196">
        <v>88316</v>
      </c>
      <c r="C257" s="196" t="s">
        <v>29</v>
      </c>
      <c r="D257" s="198" t="s">
        <v>610</v>
      </c>
      <c r="E257" s="196" t="s">
        <v>144</v>
      </c>
      <c r="F257" s="196">
        <v>0.1</v>
      </c>
      <c r="G257" s="196">
        <v>18.07</v>
      </c>
      <c r="H257" s="196">
        <f t="shared" si="27"/>
        <v>1.8070000000000002</v>
      </c>
    </row>
    <row r="258" spans="1:8">
      <c r="A258" s="196">
        <v>6</v>
      </c>
      <c r="B258" s="196">
        <v>91277</v>
      </c>
      <c r="C258" s="196" t="s">
        <v>29</v>
      </c>
      <c r="D258" s="197" t="s">
        <v>488</v>
      </c>
      <c r="E258" s="196" t="s">
        <v>144</v>
      </c>
      <c r="F258" s="196">
        <v>0.2</v>
      </c>
      <c r="G258" s="196">
        <v>14.03</v>
      </c>
      <c r="H258" s="196">
        <f t="shared" si="27"/>
        <v>2.806</v>
      </c>
    </row>
    <row r="259" spans="1:8">
      <c r="A259" s="339" t="s">
        <v>145</v>
      </c>
      <c r="B259" s="339"/>
      <c r="C259" s="339"/>
      <c r="D259" s="339"/>
      <c r="E259" s="339"/>
      <c r="F259" s="339"/>
      <c r="G259" s="339"/>
      <c r="H259" s="199">
        <f>SUM(H253:H258)</f>
        <v>18.895849999999999</v>
      </c>
    </row>
    <row r="260" spans="1:8" ht="13.5" thickBot="1"/>
    <row r="261" spans="1:8" ht="18" thickBot="1">
      <c r="A261" s="306"/>
      <c r="B261" s="307"/>
      <c r="C261" s="307"/>
      <c r="D261" s="307"/>
      <c r="E261" s="307"/>
      <c r="F261" s="307"/>
      <c r="G261" s="307"/>
      <c r="H261" s="308"/>
    </row>
    <row r="262" spans="1:8" ht="18" thickBot="1">
      <c r="A262" s="306" t="s">
        <v>663</v>
      </c>
      <c r="B262" s="307"/>
      <c r="C262" s="307"/>
      <c r="D262" s="307"/>
      <c r="E262" s="307"/>
      <c r="F262" s="307"/>
      <c r="G262" s="307"/>
      <c r="H262" s="308"/>
    </row>
    <row r="263" spans="1:8" ht="15">
      <c r="A263" s="312" t="s">
        <v>641</v>
      </c>
      <c r="B263" s="313"/>
      <c r="C263" s="313"/>
      <c r="D263" s="313"/>
      <c r="E263" s="313"/>
      <c r="F263" s="313"/>
      <c r="G263" s="313"/>
      <c r="H263" s="314"/>
    </row>
    <row r="264" spans="1:8">
      <c r="A264" s="61" t="s">
        <v>10</v>
      </c>
      <c r="B264" s="57" t="s">
        <v>24</v>
      </c>
      <c r="C264" s="57" t="s">
        <v>28</v>
      </c>
      <c r="D264" s="57" t="s">
        <v>139</v>
      </c>
      <c r="E264" s="57" t="s">
        <v>140</v>
      </c>
      <c r="F264" s="57" t="s">
        <v>141</v>
      </c>
      <c r="G264" s="57" t="s">
        <v>142</v>
      </c>
      <c r="H264" s="62" t="s">
        <v>143</v>
      </c>
    </row>
    <row r="265" spans="1:8" ht="25.5">
      <c r="A265" s="196">
        <v>1</v>
      </c>
      <c r="B265" s="196">
        <v>370</v>
      </c>
      <c r="C265" s="196" t="s">
        <v>29</v>
      </c>
      <c r="D265" s="197" t="s">
        <v>642</v>
      </c>
      <c r="E265" s="196" t="s">
        <v>649</v>
      </c>
      <c r="F265" s="196">
        <v>0.05</v>
      </c>
      <c r="G265" s="196">
        <v>67</v>
      </c>
      <c r="H265" s="196">
        <f>F265*G265</f>
        <v>3.35</v>
      </c>
    </row>
    <row r="266" spans="1:8" ht="25.5">
      <c r="A266" s="196">
        <v>2</v>
      </c>
      <c r="B266" s="196">
        <v>4741</v>
      </c>
      <c r="C266" s="196" t="s">
        <v>29</v>
      </c>
      <c r="D266" s="197" t="s">
        <v>643</v>
      </c>
      <c r="E266" s="196" t="s">
        <v>649</v>
      </c>
      <c r="F266" s="196">
        <v>6.0000000000000001E-3</v>
      </c>
      <c r="G266" s="196">
        <v>66.63</v>
      </c>
      <c r="H266" s="196">
        <f t="shared" ref="H266:H273" si="28">F266*G266</f>
        <v>0.39977999999999997</v>
      </c>
    </row>
    <row r="267" spans="1:8" ht="51">
      <c r="A267" s="196">
        <v>3</v>
      </c>
      <c r="B267" s="196">
        <v>36156</v>
      </c>
      <c r="C267" s="196" t="s">
        <v>29</v>
      </c>
      <c r="D267" s="197" t="s">
        <v>644</v>
      </c>
      <c r="E267" s="196" t="s">
        <v>650</v>
      </c>
      <c r="F267" s="196">
        <v>1</v>
      </c>
      <c r="G267" s="196">
        <v>40.049999999999997</v>
      </c>
      <c r="H267" s="196">
        <f t="shared" si="28"/>
        <v>40.049999999999997</v>
      </c>
    </row>
    <row r="268" spans="1:8">
      <c r="A268" s="196">
        <v>4</v>
      </c>
      <c r="B268" s="196">
        <v>88260</v>
      </c>
      <c r="C268" s="196" t="s">
        <v>29</v>
      </c>
      <c r="D268" s="198" t="s">
        <v>610</v>
      </c>
      <c r="E268" s="196" t="s">
        <v>144</v>
      </c>
      <c r="F268" s="196">
        <v>0.1</v>
      </c>
      <c r="G268" s="196">
        <v>18.07</v>
      </c>
      <c r="H268" s="196">
        <f t="shared" si="28"/>
        <v>1.8070000000000002</v>
      </c>
    </row>
    <row r="269" spans="1:8">
      <c r="A269" s="196">
        <v>5</v>
      </c>
      <c r="B269" s="196">
        <v>88316</v>
      </c>
      <c r="C269" s="196" t="s">
        <v>29</v>
      </c>
      <c r="D269" s="198" t="s">
        <v>488</v>
      </c>
      <c r="E269" s="196" t="s">
        <v>144</v>
      </c>
      <c r="F269" s="196">
        <v>0.1</v>
      </c>
      <c r="G269" s="196">
        <v>14.03</v>
      </c>
      <c r="H269" s="196">
        <f t="shared" si="28"/>
        <v>1.403</v>
      </c>
    </row>
    <row r="270" spans="1:8" ht="38.25">
      <c r="A270" s="196">
        <v>6</v>
      </c>
      <c r="B270" s="196">
        <v>91277</v>
      </c>
      <c r="C270" s="196" t="s">
        <v>29</v>
      </c>
      <c r="D270" s="197" t="s">
        <v>645</v>
      </c>
      <c r="E270" s="196" t="s">
        <v>651</v>
      </c>
      <c r="F270" s="196">
        <v>4.0000000000000001E-3</v>
      </c>
      <c r="G270" s="196">
        <v>4.6100000000000003</v>
      </c>
      <c r="H270" s="196">
        <f t="shared" si="28"/>
        <v>1.8440000000000002E-2</v>
      </c>
    </row>
    <row r="271" spans="1:8" ht="38.25">
      <c r="A271" s="196">
        <v>7</v>
      </c>
      <c r="B271" s="196">
        <v>91278</v>
      </c>
      <c r="C271" s="196" t="s">
        <v>29</v>
      </c>
      <c r="D271" s="197" t="s">
        <v>646</v>
      </c>
      <c r="E271" s="196" t="s">
        <v>652</v>
      </c>
      <c r="F271" s="196">
        <v>0.15</v>
      </c>
      <c r="G271" s="196">
        <v>0.55000000000000004</v>
      </c>
      <c r="H271" s="196">
        <f t="shared" si="28"/>
        <v>8.2500000000000004E-2</v>
      </c>
    </row>
    <row r="272" spans="1:8" ht="51">
      <c r="A272" s="196">
        <v>8</v>
      </c>
      <c r="B272" s="196">
        <v>91283</v>
      </c>
      <c r="C272" s="196" t="s">
        <v>29</v>
      </c>
      <c r="D272" s="197" t="s">
        <v>647</v>
      </c>
      <c r="E272" s="196" t="s">
        <v>651</v>
      </c>
      <c r="F272" s="196">
        <v>0.04</v>
      </c>
      <c r="G272" s="196">
        <v>9.7100000000000009</v>
      </c>
      <c r="H272" s="196">
        <f t="shared" si="28"/>
        <v>0.38840000000000002</v>
      </c>
    </row>
    <row r="273" spans="1:8" ht="51">
      <c r="A273" s="196">
        <v>9</v>
      </c>
      <c r="B273" s="196">
        <v>91285</v>
      </c>
      <c r="C273" s="196" t="s">
        <v>29</v>
      </c>
      <c r="D273" s="197" t="s">
        <v>648</v>
      </c>
      <c r="E273" s="196" t="s">
        <v>652</v>
      </c>
      <c r="F273" s="196">
        <v>0.14000000000000001</v>
      </c>
      <c r="G273" s="196">
        <v>0.64</v>
      </c>
      <c r="H273" s="196">
        <f t="shared" si="28"/>
        <v>8.9600000000000013E-2</v>
      </c>
    </row>
    <row r="274" spans="1:8">
      <c r="A274" s="339" t="s">
        <v>145</v>
      </c>
      <c r="B274" s="339"/>
      <c r="C274" s="339"/>
      <c r="D274" s="339"/>
      <c r="E274" s="339"/>
      <c r="F274" s="339"/>
      <c r="G274" s="339"/>
      <c r="H274" s="199">
        <f>SUM(H265:H273)</f>
        <v>47.588719999999995</v>
      </c>
    </row>
    <row r="275" spans="1:8" ht="13.5" thickBot="1"/>
    <row r="276" spans="1:8" ht="18" thickBot="1">
      <c r="A276" s="306" t="s">
        <v>664</v>
      </c>
      <c r="B276" s="307"/>
      <c r="C276" s="307"/>
      <c r="D276" s="307"/>
      <c r="E276" s="307"/>
      <c r="F276" s="307"/>
      <c r="G276" s="307"/>
      <c r="H276" s="308"/>
    </row>
    <row r="277" spans="1:8" ht="15">
      <c r="A277" s="312" t="s">
        <v>665</v>
      </c>
      <c r="B277" s="313"/>
      <c r="C277" s="313"/>
      <c r="D277" s="313"/>
      <c r="E277" s="313"/>
      <c r="F277" s="313"/>
      <c r="G277" s="313"/>
      <c r="H277" s="314"/>
    </row>
    <row r="278" spans="1:8">
      <c r="A278" s="61" t="s">
        <v>10</v>
      </c>
      <c r="B278" s="57" t="s">
        <v>24</v>
      </c>
      <c r="C278" s="57" t="s">
        <v>28</v>
      </c>
      <c r="D278" s="57" t="s">
        <v>139</v>
      </c>
      <c r="E278" s="57" t="s">
        <v>140</v>
      </c>
      <c r="F278" s="57" t="s">
        <v>141</v>
      </c>
      <c r="G278" s="57" t="s">
        <v>142</v>
      </c>
      <c r="H278" s="62" t="s">
        <v>143</v>
      </c>
    </row>
    <row r="279" spans="1:8">
      <c r="A279" s="196">
        <v>1</v>
      </c>
      <c r="B279" s="196">
        <v>3777</v>
      </c>
      <c r="C279" s="196" t="s">
        <v>29</v>
      </c>
      <c r="D279" s="197" t="s">
        <v>666</v>
      </c>
      <c r="E279" s="196" t="s">
        <v>650</v>
      </c>
      <c r="F279" s="196">
        <v>1</v>
      </c>
      <c r="G279" s="196">
        <v>1.35</v>
      </c>
      <c r="H279" s="196">
        <f>F279*G279</f>
        <v>1.35</v>
      </c>
    </row>
    <row r="280" spans="1:8" ht="25.5">
      <c r="A280" s="196">
        <v>2</v>
      </c>
      <c r="B280" s="196">
        <v>4517</v>
      </c>
      <c r="C280" s="196" t="s">
        <v>29</v>
      </c>
      <c r="D280" s="211" t="s">
        <v>667</v>
      </c>
      <c r="E280" s="196" t="s">
        <v>225</v>
      </c>
      <c r="F280" s="196">
        <v>0.45</v>
      </c>
      <c r="G280" s="196">
        <v>2.13</v>
      </c>
      <c r="H280" s="196">
        <f t="shared" ref="H280:H285" si="29">F280*G280</f>
        <v>0.95850000000000002</v>
      </c>
    </row>
    <row r="281" spans="1:8" ht="38.25">
      <c r="A281" s="196">
        <v>3</v>
      </c>
      <c r="B281" s="196">
        <v>7156</v>
      </c>
      <c r="C281" s="196" t="s">
        <v>29</v>
      </c>
      <c r="D281" s="197" t="s">
        <v>668</v>
      </c>
      <c r="E281" s="196" t="s">
        <v>650</v>
      </c>
      <c r="F281" s="196">
        <v>1</v>
      </c>
      <c r="G281" s="196">
        <v>16.55</v>
      </c>
      <c r="H281" s="196">
        <f t="shared" si="29"/>
        <v>16.55</v>
      </c>
    </row>
    <row r="282" spans="1:8" ht="38.25">
      <c r="A282" s="196">
        <v>4</v>
      </c>
      <c r="B282" s="196">
        <v>34492</v>
      </c>
      <c r="C282" s="196" t="s">
        <v>29</v>
      </c>
      <c r="D282" s="197" t="s">
        <v>669</v>
      </c>
      <c r="E282" s="196" t="s">
        <v>649</v>
      </c>
      <c r="F282" s="196">
        <v>0.05</v>
      </c>
      <c r="G282" s="196">
        <v>249.29</v>
      </c>
      <c r="H282" s="196">
        <f t="shared" si="29"/>
        <v>12.464500000000001</v>
      </c>
    </row>
    <row r="283" spans="1:8" ht="25.5">
      <c r="A283" s="196">
        <v>5</v>
      </c>
      <c r="B283" s="196">
        <v>88262</v>
      </c>
      <c r="C283" s="196" t="s">
        <v>29</v>
      </c>
      <c r="D283" s="197" t="s">
        <v>670</v>
      </c>
      <c r="E283" s="196" t="s">
        <v>144</v>
      </c>
      <c r="F283" s="196">
        <v>0.05</v>
      </c>
      <c r="G283" s="196">
        <v>17.649999999999999</v>
      </c>
      <c r="H283" s="196">
        <f t="shared" si="29"/>
        <v>0.88249999999999995</v>
      </c>
    </row>
    <row r="284" spans="1:8">
      <c r="A284" s="196">
        <v>6</v>
      </c>
      <c r="B284" s="196">
        <v>88309</v>
      </c>
      <c r="C284" s="196" t="s">
        <v>29</v>
      </c>
      <c r="D284" s="197" t="s">
        <v>401</v>
      </c>
      <c r="E284" s="196" t="s">
        <v>144</v>
      </c>
      <c r="F284" s="196">
        <v>0.1</v>
      </c>
      <c r="G284" s="196">
        <v>17.72</v>
      </c>
      <c r="H284" s="196">
        <f t="shared" si="29"/>
        <v>1.772</v>
      </c>
    </row>
    <row r="285" spans="1:8">
      <c r="A285" s="196">
        <v>7</v>
      </c>
      <c r="B285" s="196">
        <v>88316</v>
      </c>
      <c r="C285" s="196" t="s">
        <v>29</v>
      </c>
      <c r="D285" s="197" t="s">
        <v>488</v>
      </c>
      <c r="E285" s="196" t="s">
        <v>144</v>
      </c>
      <c r="F285" s="196">
        <v>0.2</v>
      </c>
      <c r="G285" s="196">
        <v>14.03</v>
      </c>
      <c r="H285" s="196">
        <f t="shared" si="29"/>
        <v>2.806</v>
      </c>
    </row>
    <row r="286" spans="1:8">
      <c r="A286" s="339" t="s">
        <v>145</v>
      </c>
      <c r="B286" s="339"/>
      <c r="C286" s="339"/>
      <c r="D286" s="339"/>
      <c r="E286" s="339"/>
      <c r="F286" s="339"/>
      <c r="G286" s="339"/>
      <c r="H286" s="199">
        <f>SUM(H279:H285)</f>
        <v>36.783499999999997</v>
      </c>
    </row>
    <row r="287" spans="1:8" ht="13.5" thickBot="1"/>
    <row r="288" spans="1:8" ht="18" thickBot="1">
      <c r="A288" s="306" t="s">
        <v>679</v>
      </c>
      <c r="B288" s="307"/>
      <c r="C288" s="307"/>
      <c r="D288" s="307"/>
      <c r="E288" s="307"/>
      <c r="F288" s="307"/>
      <c r="G288" s="307"/>
      <c r="H288" s="308"/>
    </row>
    <row r="289" spans="1:8" ht="15">
      <c r="A289" s="312" t="s">
        <v>680</v>
      </c>
      <c r="B289" s="313"/>
      <c r="C289" s="313"/>
      <c r="D289" s="313"/>
      <c r="E289" s="313"/>
      <c r="F289" s="313"/>
      <c r="G289" s="313"/>
      <c r="H289" s="314"/>
    </row>
    <row r="290" spans="1:8">
      <c r="A290" s="61" t="s">
        <v>10</v>
      </c>
      <c r="B290" s="57" t="s">
        <v>24</v>
      </c>
      <c r="C290" s="57" t="s">
        <v>28</v>
      </c>
      <c r="D290" s="57" t="s">
        <v>139</v>
      </c>
      <c r="E290" s="57" t="s">
        <v>140</v>
      </c>
      <c r="F290" s="57" t="s">
        <v>141</v>
      </c>
      <c r="G290" s="57" t="s">
        <v>142</v>
      </c>
      <c r="H290" s="62" t="s">
        <v>143</v>
      </c>
    </row>
    <row r="291" spans="1:8">
      <c r="A291" s="196">
        <v>1</v>
      </c>
      <c r="B291" s="196">
        <v>2585</v>
      </c>
      <c r="C291" s="196" t="s">
        <v>30</v>
      </c>
      <c r="D291" s="197" t="s">
        <v>681</v>
      </c>
      <c r="E291" s="196" t="s">
        <v>650</v>
      </c>
      <c r="F291" s="196">
        <v>1</v>
      </c>
      <c r="G291" s="196">
        <v>230.5</v>
      </c>
      <c r="H291" s="196">
        <f>F291*G291</f>
        <v>230.5</v>
      </c>
    </row>
    <row r="292" spans="1:8" ht="25.5">
      <c r="A292" s="196">
        <v>2</v>
      </c>
      <c r="B292" s="196">
        <v>3116</v>
      </c>
      <c r="C292" s="196" t="s">
        <v>30</v>
      </c>
      <c r="D292" s="197" t="s">
        <v>682</v>
      </c>
      <c r="E292" s="196" t="s">
        <v>225</v>
      </c>
      <c r="F292" s="196">
        <v>0.6</v>
      </c>
      <c r="G292" s="196">
        <v>7.67</v>
      </c>
      <c r="H292" s="196">
        <f t="shared" ref="H292:H294" si="30">F292*G292</f>
        <v>4.6019999999999994</v>
      </c>
    </row>
    <row r="293" spans="1:8">
      <c r="A293" s="196">
        <v>3</v>
      </c>
      <c r="B293" s="196">
        <v>88309</v>
      </c>
      <c r="C293" s="196" t="s">
        <v>29</v>
      </c>
      <c r="D293" s="197" t="s">
        <v>401</v>
      </c>
      <c r="E293" s="196" t="s">
        <v>144</v>
      </c>
      <c r="F293" s="196">
        <v>0.2</v>
      </c>
      <c r="G293" s="196">
        <v>17.72</v>
      </c>
      <c r="H293" s="196">
        <f t="shared" si="30"/>
        <v>3.544</v>
      </c>
    </row>
    <row r="294" spans="1:8">
      <c r="A294" s="196">
        <v>4</v>
      </c>
      <c r="B294" s="196">
        <v>88316</v>
      </c>
      <c r="C294" s="196" t="s">
        <v>29</v>
      </c>
      <c r="D294" s="197" t="s">
        <v>488</v>
      </c>
      <c r="E294" s="196" t="s">
        <v>144</v>
      </c>
      <c r="F294" s="196">
        <v>1</v>
      </c>
      <c r="G294" s="196">
        <v>14.03</v>
      </c>
      <c r="H294" s="196">
        <f t="shared" si="30"/>
        <v>14.03</v>
      </c>
    </row>
    <row r="295" spans="1:8">
      <c r="A295" s="196"/>
      <c r="B295" s="196"/>
      <c r="C295" s="196"/>
      <c r="D295" s="197"/>
      <c r="E295" s="196"/>
      <c r="F295" s="196"/>
      <c r="G295" s="196"/>
      <c r="H295" s="196"/>
    </row>
    <row r="296" spans="1:8">
      <c r="A296" s="196"/>
      <c r="B296" s="196"/>
      <c r="C296" s="196"/>
      <c r="D296" s="197"/>
      <c r="E296" s="196"/>
      <c r="F296" s="196"/>
      <c r="G296" s="196"/>
      <c r="H296" s="196"/>
    </row>
    <row r="297" spans="1:8">
      <c r="A297" s="196"/>
      <c r="B297" s="196"/>
      <c r="C297" s="196"/>
      <c r="D297" s="197"/>
      <c r="E297" s="196"/>
      <c r="F297" s="196"/>
      <c r="G297" s="196"/>
      <c r="H297" s="196"/>
    </row>
    <row r="298" spans="1:8">
      <c r="A298" s="339" t="s">
        <v>145</v>
      </c>
      <c r="B298" s="339"/>
      <c r="C298" s="339"/>
      <c r="D298" s="339"/>
      <c r="E298" s="339"/>
      <c r="F298" s="339"/>
      <c r="G298" s="339"/>
      <c r="H298" s="199">
        <f>SUM(H291:H297)</f>
        <v>252.67600000000002</v>
      </c>
    </row>
  </sheetData>
  <autoFilter ref="B1:B257"/>
  <mergeCells count="102">
    <mergeCell ref="A289:H289"/>
    <mergeCell ref="A298:G298"/>
    <mergeCell ref="A274:G274"/>
    <mergeCell ref="A276:H276"/>
    <mergeCell ref="A277:H277"/>
    <mergeCell ref="A286:G286"/>
    <mergeCell ref="A288:H288"/>
    <mergeCell ref="A261:H261"/>
    <mergeCell ref="A262:H262"/>
    <mergeCell ref="A237:H237"/>
    <mergeCell ref="A248:G248"/>
    <mergeCell ref="A251:H251"/>
    <mergeCell ref="A259:G259"/>
    <mergeCell ref="A250:H250"/>
    <mergeCell ref="A263:H263"/>
    <mergeCell ref="A32:H32"/>
    <mergeCell ref="A33:H33"/>
    <mergeCell ref="A37:G37"/>
    <mergeCell ref="A58:H58"/>
    <mergeCell ref="A59:H59"/>
    <mergeCell ref="A39:H39"/>
    <mergeCell ref="A40:H40"/>
    <mergeCell ref="A47:G47"/>
    <mergeCell ref="A49:H49"/>
    <mergeCell ref="A50:H50"/>
    <mergeCell ref="A56:G56"/>
    <mergeCell ref="B42:C42"/>
    <mergeCell ref="A104:H104"/>
    <mergeCell ref="A95:H95"/>
    <mergeCell ref="B97:C97"/>
    <mergeCell ref="A103:H103"/>
    <mergeCell ref="A202:G202"/>
    <mergeCell ref="A193:H193"/>
    <mergeCell ref="A176:G176"/>
    <mergeCell ref="A161:H161"/>
    <mergeCell ref="A153:H153"/>
    <mergeCell ref="A160:H160"/>
    <mergeCell ref="A192:H192"/>
    <mergeCell ref="A154:H154"/>
    <mergeCell ref="A159:G159"/>
    <mergeCell ref="A113:H113"/>
    <mergeCell ref="A120:G120"/>
    <mergeCell ref="A143:H143"/>
    <mergeCell ref="A144:H144"/>
    <mergeCell ref="A152:G152"/>
    <mergeCell ref="A130:G130"/>
    <mergeCell ref="A122:H122"/>
    <mergeCell ref="A132:H132"/>
    <mergeCell ref="A133:H133"/>
    <mergeCell ref="B135:C135"/>
    <mergeCell ref="A141:G141"/>
    <mergeCell ref="B136:C136"/>
    <mergeCell ref="A1:H1"/>
    <mergeCell ref="A2:H2"/>
    <mergeCell ref="G4:H4"/>
    <mergeCell ref="G5:H6"/>
    <mergeCell ref="A10:H10"/>
    <mergeCell ref="A8:H8"/>
    <mergeCell ref="A26:H26"/>
    <mergeCell ref="A30:G30"/>
    <mergeCell ref="A25:H25"/>
    <mergeCell ref="A16:G16"/>
    <mergeCell ref="A18:H18"/>
    <mergeCell ref="A19:H19"/>
    <mergeCell ref="A23:G23"/>
    <mergeCell ref="A11:H11"/>
    <mergeCell ref="A4:D4"/>
    <mergeCell ref="A5:D5"/>
    <mergeCell ref="A6:D6"/>
    <mergeCell ref="E4:F4"/>
    <mergeCell ref="E5:F6"/>
    <mergeCell ref="A123:H123"/>
    <mergeCell ref="B61:C61"/>
    <mergeCell ref="B70:C70"/>
    <mergeCell ref="A67:H67"/>
    <mergeCell ref="A76:H76"/>
    <mergeCell ref="A77:H77"/>
    <mergeCell ref="A68:H68"/>
    <mergeCell ref="A110:G110"/>
    <mergeCell ref="A101:G101"/>
    <mergeCell ref="A83:G83"/>
    <mergeCell ref="A85:H85"/>
    <mergeCell ref="A86:H86"/>
    <mergeCell ref="A94:H94"/>
    <mergeCell ref="A65:G65"/>
    <mergeCell ref="A74:G74"/>
    <mergeCell ref="A92:G92"/>
    <mergeCell ref="A112:H112"/>
    <mergeCell ref="A236:H236"/>
    <mergeCell ref="A212:G212"/>
    <mergeCell ref="A214:H214"/>
    <mergeCell ref="A221:G221"/>
    <mergeCell ref="A203:H203"/>
    <mergeCell ref="A213:H213"/>
    <mergeCell ref="A177:H177"/>
    <mergeCell ref="A178:H178"/>
    <mergeCell ref="A191:G191"/>
    <mergeCell ref="A204:H204"/>
    <mergeCell ref="A211:G211"/>
    <mergeCell ref="A223:H223"/>
    <mergeCell ref="A234:G234"/>
    <mergeCell ref="A222:H222"/>
  </mergeCells>
  <pageMargins left="0.511811024" right="0.511811024" top="0.78740157499999996" bottom="0.78740157499999996" header="0.31496062000000002" footer="0.31496062000000002"/>
  <pageSetup paperSize="9" scale="63" orientation="portrait" verticalDpi="300" r:id="rId1"/>
  <rowBreaks count="2" manualBreakCount="2">
    <brk id="84" max="7" man="1"/>
    <brk id="14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BreakPreview" topLeftCell="A4" zoomScaleNormal="90" zoomScaleSheetLayoutView="100" workbookViewId="0">
      <selection activeCell="E19" sqref="E19"/>
    </sheetView>
  </sheetViews>
  <sheetFormatPr defaultRowHeight="12.75"/>
  <cols>
    <col min="1" max="1" width="6.42578125" style="113" customWidth="1"/>
    <col min="2" max="2" width="46.5703125" style="135" customWidth="1"/>
    <col min="3" max="3" width="15.7109375" style="113" customWidth="1"/>
    <col min="4" max="5" width="23.7109375" style="4" customWidth="1"/>
    <col min="6" max="6" width="5.7109375" style="112" bestFit="1" customWidth="1"/>
    <col min="7" max="7" width="13" style="112" customWidth="1"/>
    <col min="8" max="16384" width="9.140625" style="112"/>
  </cols>
  <sheetData>
    <row r="1" spans="1:8">
      <c r="A1" s="350" t="s">
        <v>55</v>
      </c>
      <c r="B1" s="350"/>
      <c r="C1" s="350"/>
      <c r="D1" s="350"/>
      <c r="E1" s="350"/>
    </row>
    <row r="2" spans="1:8" ht="18">
      <c r="A2" s="351" t="s">
        <v>176</v>
      </c>
      <c r="B2" s="351"/>
      <c r="C2" s="351"/>
      <c r="D2" s="351"/>
      <c r="E2" s="351"/>
    </row>
    <row r="3" spans="1:8" ht="8.25" customHeight="1" thickBot="1">
      <c r="B3" s="113"/>
      <c r="D3" s="113"/>
      <c r="E3" s="113"/>
    </row>
    <row r="4" spans="1:8" ht="28.5" customHeight="1">
      <c r="A4" s="275" t="s">
        <v>365</v>
      </c>
      <c r="B4" s="276"/>
      <c r="C4" s="276"/>
      <c r="D4" s="77" t="s">
        <v>555</v>
      </c>
      <c r="E4" s="78" t="s">
        <v>607</v>
      </c>
    </row>
    <row r="5" spans="1:8" ht="12.75" customHeight="1">
      <c r="A5" s="352" t="s">
        <v>370</v>
      </c>
      <c r="B5" s="353"/>
      <c r="C5" s="353"/>
      <c r="D5" s="281" t="s">
        <v>14</v>
      </c>
      <c r="E5" s="354">
        <f>'BDI (2)'!E24</f>
        <v>0.2009</v>
      </c>
    </row>
    <row r="6" spans="1:8" ht="13.5" thickBot="1">
      <c r="A6" s="356" t="s">
        <v>634</v>
      </c>
      <c r="B6" s="357"/>
      <c r="C6" s="357"/>
      <c r="D6" s="282"/>
      <c r="E6" s="355"/>
    </row>
    <row r="7" spans="1:8" ht="15.75" customHeight="1" thickBot="1">
      <c r="A7" s="114"/>
      <c r="B7" s="114"/>
      <c r="C7" s="114"/>
      <c r="D7" s="10"/>
      <c r="E7" s="115"/>
    </row>
    <row r="8" spans="1:8" ht="15.75" customHeight="1" thickBot="1">
      <c r="A8" s="244" t="s">
        <v>129</v>
      </c>
      <c r="B8" s="245"/>
      <c r="C8" s="245"/>
      <c r="D8" s="245"/>
      <c r="E8" s="246"/>
    </row>
    <row r="9" spans="1:8" ht="12.75" customHeight="1">
      <c r="A9" s="358" t="s">
        <v>10</v>
      </c>
      <c r="B9" s="358" t="s">
        <v>11</v>
      </c>
      <c r="C9" s="359" t="s">
        <v>124</v>
      </c>
      <c r="D9" s="48" t="s">
        <v>120</v>
      </c>
      <c r="E9" s="48" t="s">
        <v>123</v>
      </c>
    </row>
    <row r="10" spans="1:8" ht="12.75" customHeight="1">
      <c r="A10" s="358"/>
      <c r="B10" s="358"/>
      <c r="C10" s="360"/>
      <c r="D10" s="48" t="s">
        <v>121</v>
      </c>
      <c r="E10" s="48" t="s">
        <v>121</v>
      </c>
    </row>
    <row r="11" spans="1:8" ht="12.75" customHeight="1">
      <c r="A11" s="358"/>
      <c r="B11" s="358"/>
      <c r="C11" s="361"/>
      <c r="D11" s="116" t="s">
        <v>122</v>
      </c>
      <c r="E11" s="116" t="s">
        <v>122</v>
      </c>
    </row>
    <row r="12" spans="1:8" ht="6" customHeight="1">
      <c r="A12" s="117"/>
      <c r="B12" s="118"/>
      <c r="C12" s="119"/>
      <c r="D12" s="120"/>
      <c r="E12" s="121"/>
    </row>
    <row r="13" spans="1:8" ht="6" customHeight="1">
      <c r="A13" s="117"/>
      <c r="B13" s="118"/>
      <c r="C13" s="119"/>
      <c r="D13" s="120"/>
      <c r="E13" s="121"/>
    </row>
    <row r="14" spans="1:8" ht="6" customHeight="1" thickBot="1">
      <c r="A14" s="117"/>
      <c r="B14" s="118"/>
      <c r="C14" s="119"/>
      <c r="D14" s="120"/>
      <c r="E14" s="121"/>
    </row>
    <row r="15" spans="1:8" ht="18.75" thickBot="1">
      <c r="A15" s="160" t="s">
        <v>214</v>
      </c>
      <c r="B15" s="347" t="s">
        <v>305</v>
      </c>
      <c r="C15" s="348"/>
      <c r="D15" s="348"/>
      <c r="E15" s="349"/>
      <c r="G15" s="126"/>
    </row>
    <row r="16" spans="1:8" ht="13.5" customHeight="1">
      <c r="A16" s="345" t="str">
        <f>'ORÇ. REFORMA'!A13</f>
        <v>1.1</v>
      </c>
      <c r="B16" s="343" t="str">
        <f>'ORÇ. REFORMA'!D13</f>
        <v xml:space="preserve">ADMINISTRAÇÃO DA OBRA                                </v>
      </c>
      <c r="C16" s="122">
        <f>'ORÇ. REFORMA'!J15</f>
        <v>6066.362081790001</v>
      </c>
      <c r="D16" s="53">
        <f t="shared" ref="D16:E16" si="0">$C$16*D17</f>
        <v>3033.1810408950005</v>
      </c>
      <c r="E16" s="53">
        <f t="shared" si="0"/>
        <v>3033.1810408950005</v>
      </c>
      <c r="G16" s="126"/>
      <c r="H16" s="115"/>
    </row>
    <row r="17" spans="1:8" ht="13.5" customHeight="1" thickBot="1">
      <c r="A17" s="346"/>
      <c r="B17" s="344"/>
      <c r="C17" s="127">
        <f>SUM(D17:E17)</f>
        <v>1</v>
      </c>
      <c r="D17" s="124">
        <v>0.5</v>
      </c>
      <c r="E17" s="161">
        <v>0.5</v>
      </c>
      <c r="G17" s="126"/>
      <c r="H17" s="115"/>
    </row>
    <row r="18" spans="1:8" ht="12.75" customHeight="1">
      <c r="A18" s="345" t="str">
        <f>'ORÇ. REFORMA'!A16</f>
        <v>1.2</v>
      </c>
      <c r="B18" s="343" t="str">
        <f>'ORÇ. REFORMA'!D16</f>
        <v xml:space="preserve">SERVICOS PRELIMINARES                                        </v>
      </c>
      <c r="C18" s="138">
        <f>'ORÇ. REFORMA'!J19</f>
        <v>2404.2853086645605</v>
      </c>
      <c r="D18" s="53">
        <f t="shared" ref="D18:E18" si="1">$C$18*D19</f>
        <v>2404.2853086645605</v>
      </c>
      <c r="E18" s="53">
        <f t="shared" si="1"/>
        <v>0</v>
      </c>
      <c r="G18" s="126"/>
    </row>
    <row r="19" spans="1:8" ht="13.5" thickBot="1">
      <c r="A19" s="346"/>
      <c r="B19" s="344"/>
      <c r="C19" s="127">
        <f>SUM(D19:E19)</f>
        <v>1</v>
      </c>
      <c r="D19" s="124">
        <v>1</v>
      </c>
      <c r="E19" s="128"/>
      <c r="G19" s="126">
        <f>1-C19</f>
        <v>0</v>
      </c>
    </row>
    <row r="20" spans="1:8" ht="12.75" customHeight="1">
      <c r="A20" s="345" t="str">
        <f>'ORÇ. REFORMA'!A20</f>
        <v>1.3</v>
      </c>
      <c r="B20" s="343" t="str">
        <f>'ORÇ. REFORMA'!D20</f>
        <v>PAVIMENTAÇÃO E PISO</v>
      </c>
      <c r="C20" s="122">
        <f>'ORÇ. REFORMA'!J28</f>
        <v>160080.34011473804</v>
      </c>
      <c r="D20" s="53">
        <f t="shared" ref="D20:E20" si="2">$C$20*D21</f>
        <v>128064.27209179044</v>
      </c>
      <c r="E20" s="53">
        <f t="shared" si="2"/>
        <v>32016.068022947609</v>
      </c>
      <c r="G20" s="126"/>
    </row>
    <row r="21" spans="1:8" ht="13.5" thickBot="1">
      <c r="A21" s="346"/>
      <c r="B21" s="344"/>
      <c r="C21" s="127">
        <f>SUM(D21:E21)</f>
        <v>1</v>
      </c>
      <c r="D21" s="124">
        <v>0.8</v>
      </c>
      <c r="E21" s="124">
        <v>0.2</v>
      </c>
      <c r="G21" s="126">
        <f>1-C21</f>
        <v>0</v>
      </c>
    </row>
    <row r="22" spans="1:8">
      <c r="A22" s="345" t="str">
        <f>'ORÇ. REFORMA'!A29</f>
        <v>1.4</v>
      </c>
      <c r="B22" s="343" t="str">
        <f>'ORÇ. REFORMA'!D29</f>
        <v>BANCO EM ALVENARIA,TAMPO DE CONCRETO</v>
      </c>
      <c r="C22" s="122">
        <f>'ORÇ. REFORMA'!J38</f>
        <v>11849.690887710001</v>
      </c>
      <c r="D22" s="53">
        <f t="shared" ref="D22:E22" si="3">$C$22*D23</f>
        <v>9479.7527101680007</v>
      </c>
      <c r="E22" s="53">
        <f t="shared" si="3"/>
        <v>2369.9381775420002</v>
      </c>
      <c r="G22" s="126"/>
    </row>
    <row r="23" spans="1:8" ht="13.5" thickBot="1">
      <c r="A23" s="346"/>
      <c r="B23" s="344"/>
      <c r="C23" s="127">
        <f>SUM(D23:E23)</f>
        <v>1</v>
      </c>
      <c r="D23" s="124">
        <v>0.8</v>
      </c>
      <c r="E23" s="124">
        <v>0.2</v>
      </c>
      <c r="G23" s="126"/>
    </row>
    <row r="24" spans="1:8" ht="12" customHeight="1">
      <c r="A24" s="362" t="str">
        <f>'ORÇ. REFORMA'!A39</f>
        <v>1.6</v>
      </c>
      <c r="B24" s="364" t="str">
        <f>'ORÇ. REFORMA'!D39</f>
        <v>SERVIÇOS COMPLEMENTARES</v>
      </c>
      <c r="C24" s="122">
        <f>'ORÇ. REFORMA'!J49</f>
        <v>35763.912878734656</v>
      </c>
      <c r="D24" s="53">
        <f t="shared" ref="D24:E24" si="4">$C$24*D25</f>
        <v>0</v>
      </c>
      <c r="E24" s="53">
        <f t="shared" si="4"/>
        <v>35763.912878734656</v>
      </c>
      <c r="G24" s="126"/>
    </row>
    <row r="25" spans="1:8" ht="13.5" thickBot="1">
      <c r="A25" s="363"/>
      <c r="B25" s="365"/>
      <c r="C25" s="123">
        <f>SUM(D25:E25)</f>
        <v>1</v>
      </c>
      <c r="D25" s="128"/>
      <c r="E25" s="125">
        <v>1</v>
      </c>
      <c r="G25" s="126"/>
    </row>
    <row r="26" spans="1:8" ht="18.75" thickBot="1">
      <c r="A26" s="160" t="s">
        <v>216</v>
      </c>
      <c r="B26" s="347" t="s">
        <v>371</v>
      </c>
      <c r="C26" s="348"/>
      <c r="D26" s="348"/>
      <c r="E26" s="349"/>
      <c r="G26" s="126"/>
    </row>
    <row r="27" spans="1:8">
      <c r="A27" s="362" t="str">
        <f>'ORÇ. REFORMA'!A55</f>
        <v>2.1</v>
      </c>
      <c r="B27" s="364" t="str">
        <f>'ORÇ. REFORMA'!D55</f>
        <v xml:space="preserve">SERVICOS PRELIMINARES                                        </v>
      </c>
      <c r="C27" s="122">
        <f>'ORÇ. REFORMA'!J57</f>
        <v>481.78618884000008</v>
      </c>
      <c r="D27" s="53">
        <f t="shared" ref="D27:E27" si="5">$C$27*D28</f>
        <v>481.78618884000008</v>
      </c>
      <c r="E27" s="53">
        <f t="shared" si="5"/>
        <v>0</v>
      </c>
      <c r="G27" s="126"/>
    </row>
    <row r="28" spans="1:8" ht="13.5" thickBot="1">
      <c r="A28" s="363"/>
      <c r="B28" s="365"/>
      <c r="C28" s="127">
        <f>SUM(D28:E28)</f>
        <v>1</v>
      </c>
      <c r="D28" s="124">
        <v>1</v>
      </c>
      <c r="E28" s="129"/>
      <c r="G28" s="126">
        <f>1-C28</f>
        <v>0</v>
      </c>
    </row>
    <row r="29" spans="1:8">
      <c r="A29" s="362" t="str">
        <f>'ORÇ. REFORMA'!A58</f>
        <v>2.2</v>
      </c>
      <c r="B29" s="364" t="str">
        <f>'ORÇ. REFORMA'!D58</f>
        <v>INFRAESTRUTURA</v>
      </c>
      <c r="C29" s="122">
        <f>'ORÇ. REFORMA'!J67</f>
        <v>3235.2704743800005</v>
      </c>
      <c r="D29" s="53">
        <f t="shared" ref="D29:E29" si="6">$C$29*D30</f>
        <v>3235.2704743800005</v>
      </c>
      <c r="E29" s="53">
        <f t="shared" si="6"/>
        <v>0</v>
      </c>
      <c r="G29" s="126"/>
    </row>
    <row r="30" spans="1:8" ht="13.5" thickBot="1">
      <c r="A30" s="363"/>
      <c r="B30" s="365"/>
      <c r="C30" s="127">
        <f>SUM(D30:E30)</f>
        <v>1</v>
      </c>
      <c r="D30" s="124">
        <v>1</v>
      </c>
      <c r="E30" s="129"/>
      <c r="G30" s="126">
        <f>1-C30</f>
        <v>0</v>
      </c>
    </row>
    <row r="31" spans="1:8">
      <c r="A31" s="362" t="str">
        <f>'ORÇ. REFORMA'!A68</f>
        <v>2.3</v>
      </c>
      <c r="B31" s="364" t="str">
        <f>'ORÇ. REFORMA'!D68</f>
        <v>SUPRAESTRUTURA</v>
      </c>
      <c r="C31" s="122">
        <f>'ORÇ. REFORMA'!J70</f>
        <v>794.10281076000012</v>
      </c>
      <c r="D31" s="53">
        <f t="shared" ref="D31:E31" si="7">$C$31*D32</f>
        <v>0</v>
      </c>
      <c r="E31" s="53">
        <f t="shared" si="7"/>
        <v>794.10281076000012</v>
      </c>
      <c r="G31" s="126"/>
    </row>
    <row r="32" spans="1:8" ht="13.5" thickBot="1">
      <c r="A32" s="363"/>
      <c r="B32" s="365"/>
      <c r="C32" s="127">
        <f>SUM(D32:E32)</f>
        <v>1</v>
      </c>
      <c r="D32" s="124"/>
      <c r="E32" s="124">
        <v>1</v>
      </c>
      <c r="G32" s="126">
        <f>1-C32</f>
        <v>0</v>
      </c>
    </row>
    <row r="33" spans="1:7">
      <c r="A33" s="362" t="str">
        <f>'ORÇ. REFORMA'!A71</f>
        <v>2.4</v>
      </c>
      <c r="B33" s="364" t="str">
        <f>'ORÇ. REFORMA'!D71</f>
        <v>PAREDES, PAINÉIS E BANCADAS</v>
      </c>
      <c r="C33" s="122">
        <f>'ORÇ. REFORMA'!J74</f>
        <v>2224.3490115000004</v>
      </c>
      <c r="D33" s="53">
        <f t="shared" ref="D33:E33" si="8">$C$33*D34</f>
        <v>0</v>
      </c>
      <c r="E33" s="53">
        <f t="shared" si="8"/>
        <v>2224.3490115000004</v>
      </c>
      <c r="G33" s="126"/>
    </row>
    <row r="34" spans="1:7" ht="13.5" thickBot="1">
      <c r="A34" s="363"/>
      <c r="B34" s="365"/>
      <c r="C34" s="127">
        <f>SUM(D34:E34)</f>
        <v>1</v>
      </c>
      <c r="D34" s="129"/>
      <c r="E34" s="124">
        <v>1</v>
      </c>
      <c r="G34" s="126">
        <f>1-C34</f>
        <v>0</v>
      </c>
    </row>
    <row r="35" spans="1:7">
      <c r="A35" s="362" t="str">
        <f>'ORÇ. REFORMA'!A75</f>
        <v>2.5</v>
      </c>
      <c r="B35" s="364" t="str">
        <f>'ORÇ. REFORMA'!D75</f>
        <v>COBERTA</v>
      </c>
      <c r="C35" s="122">
        <f>'ORÇ. REFORMA'!J79</f>
        <v>6324.3339595378802</v>
      </c>
      <c r="D35" s="53">
        <f t="shared" ref="D35:E35" si="9">$C$35*D36</f>
        <v>0</v>
      </c>
      <c r="E35" s="53">
        <f t="shared" si="9"/>
        <v>6324.3339595378802</v>
      </c>
      <c r="G35" s="126"/>
    </row>
    <row r="36" spans="1:7" ht="13.5" thickBot="1">
      <c r="A36" s="363"/>
      <c r="B36" s="365"/>
      <c r="C36" s="127">
        <f>SUM(D36:E36)</f>
        <v>1</v>
      </c>
      <c r="D36" s="129"/>
      <c r="E36" s="124">
        <v>1</v>
      </c>
      <c r="G36" s="126">
        <f>1-C36</f>
        <v>0</v>
      </c>
    </row>
    <row r="37" spans="1:7">
      <c r="A37" s="362" t="str">
        <f>'ORÇ. REFORMA'!A80</f>
        <v>2.6</v>
      </c>
      <c r="B37" s="364" t="str">
        <f>'ORÇ. REFORMA'!D80</f>
        <v>INSTALAÇÕES ELÉTRICA</v>
      </c>
      <c r="C37" s="122">
        <f>'ORÇ. REFORMA'!J92</f>
        <v>3476.4740014500003</v>
      </c>
      <c r="D37" s="53">
        <f t="shared" ref="D37:E37" si="10">$C$37*D38</f>
        <v>695.29480029000013</v>
      </c>
      <c r="E37" s="53">
        <f t="shared" si="10"/>
        <v>2781.1792011600005</v>
      </c>
      <c r="G37" s="126"/>
    </row>
    <row r="38" spans="1:7" ht="13.5" thickBot="1">
      <c r="A38" s="363"/>
      <c r="B38" s="365"/>
      <c r="C38" s="127">
        <f>SUM(D38:E38)</f>
        <v>1</v>
      </c>
      <c r="D38" s="124">
        <v>0.2</v>
      </c>
      <c r="E38" s="124">
        <v>0.8</v>
      </c>
      <c r="G38" s="126">
        <f>1-C38</f>
        <v>0</v>
      </c>
    </row>
    <row r="39" spans="1:7">
      <c r="A39" s="362" t="str">
        <f>'ORÇ. REFORMA'!A93</f>
        <v>2.7</v>
      </c>
      <c r="B39" s="364" t="str">
        <f>'ORÇ. REFORMA'!D93</f>
        <v>REVESTIMENTOS</v>
      </c>
      <c r="C39" s="122">
        <f>'ORÇ. REFORMA'!J98</f>
        <v>3880.2387981000006</v>
      </c>
      <c r="D39" s="53">
        <f>$C$39*D40</f>
        <v>0</v>
      </c>
      <c r="E39" s="53">
        <f t="shared" ref="E39" si="11">$C$39*E40</f>
        <v>3880.2387981000006</v>
      </c>
      <c r="G39" s="126"/>
    </row>
    <row r="40" spans="1:7" ht="13.5" thickBot="1">
      <c r="A40" s="363"/>
      <c r="B40" s="365"/>
      <c r="C40" s="127">
        <f>SUM(D40:E40)</f>
        <v>1</v>
      </c>
      <c r="D40" s="129"/>
      <c r="E40" s="125">
        <v>1</v>
      </c>
      <c r="G40" s="126">
        <f>1-C40</f>
        <v>0</v>
      </c>
    </row>
    <row r="41" spans="1:7">
      <c r="A41" s="362" t="str">
        <f>'ORÇ. REFORMA'!A99</f>
        <v>2.8</v>
      </c>
      <c r="B41" s="364" t="str">
        <f>'ORÇ. REFORMA'!D99</f>
        <v>PAVIMENTAÇÃO E PISO</v>
      </c>
      <c r="C41" s="122">
        <f>'ORÇ. REFORMA'!J102</f>
        <v>603.632385</v>
      </c>
      <c r="D41" s="53">
        <f t="shared" ref="D41:E41" si="12">$C$41*D42</f>
        <v>241.45295400000001</v>
      </c>
      <c r="E41" s="53">
        <f t="shared" si="12"/>
        <v>362.17943099999997</v>
      </c>
      <c r="G41" s="126"/>
    </row>
    <row r="42" spans="1:7" ht="13.5" thickBot="1">
      <c r="A42" s="363"/>
      <c r="B42" s="365"/>
      <c r="C42" s="127">
        <f>SUM(D42:E42)</f>
        <v>1</v>
      </c>
      <c r="D42" s="125">
        <v>0.4</v>
      </c>
      <c r="E42" s="125">
        <v>0.6</v>
      </c>
      <c r="G42" s="126">
        <f>1-C42</f>
        <v>0</v>
      </c>
    </row>
    <row r="43" spans="1:7">
      <c r="A43" s="362" t="str">
        <f>'ORÇ. REFORMA'!A103</f>
        <v>2.9</v>
      </c>
      <c r="B43" s="364" t="str">
        <f>'ORÇ. REFORMA'!D103</f>
        <v xml:space="preserve">ESQUADRIAS </v>
      </c>
      <c r="C43" s="122">
        <f>'ORÇ. REFORMA'!J106</f>
        <v>5037.1750499999998</v>
      </c>
      <c r="D43" s="53">
        <f>$C$43*D44</f>
        <v>0</v>
      </c>
      <c r="E43" s="53">
        <f>$C$43*E44</f>
        <v>5037.1750499999998</v>
      </c>
      <c r="G43" s="126"/>
    </row>
    <row r="44" spans="1:7" ht="13.5" thickBot="1">
      <c r="A44" s="363"/>
      <c r="B44" s="365"/>
      <c r="C44" s="127">
        <f>SUM(D44:E44)</f>
        <v>1</v>
      </c>
      <c r="D44" s="129"/>
      <c r="E44" s="125">
        <v>1</v>
      </c>
      <c r="G44" s="126"/>
    </row>
    <row r="45" spans="1:7">
      <c r="A45" s="362" t="str">
        <f>'ORÇ. REFORMA'!A107</f>
        <v>2.10</v>
      </c>
      <c r="B45" s="364" t="str">
        <f>'ORÇ. REFORMA'!D107</f>
        <v>PINTURA</v>
      </c>
      <c r="C45" s="122">
        <f>'ORÇ. REFORMA'!J111</f>
        <v>834.2843243100001</v>
      </c>
      <c r="D45" s="53">
        <f>$C$45*D46</f>
        <v>0</v>
      </c>
      <c r="E45" s="53">
        <f>$C$45*E46</f>
        <v>834.2843243100001</v>
      </c>
      <c r="G45" s="126"/>
    </row>
    <row r="46" spans="1:7" ht="13.5" thickBot="1">
      <c r="A46" s="363"/>
      <c r="B46" s="365"/>
      <c r="C46" s="127">
        <f>SUM(D46:E46)</f>
        <v>1</v>
      </c>
      <c r="D46" s="129"/>
      <c r="E46" s="125">
        <v>1</v>
      </c>
      <c r="G46" s="126"/>
    </row>
    <row r="47" spans="1:7">
      <c r="A47" s="362" t="str">
        <f>'ORÇ. REFORMA'!A112</f>
        <v>2.11</v>
      </c>
      <c r="B47" s="364" t="str">
        <f>'ORÇ. REFORMA'!D112</f>
        <v>INSTALAÇÕES HIDROSSANITÁRIAS</v>
      </c>
      <c r="C47" s="122">
        <f>'ORÇ. REFORMA'!J122</f>
        <v>4763.0217090900005</v>
      </c>
      <c r="D47" s="53">
        <f t="shared" ref="D47:E47" si="13">$C$47*D48</f>
        <v>1428.9065127270001</v>
      </c>
      <c r="E47" s="53">
        <f t="shared" si="13"/>
        <v>3334.115196363</v>
      </c>
      <c r="G47" s="126"/>
    </row>
    <row r="48" spans="1:7" ht="13.5" thickBot="1">
      <c r="A48" s="363"/>
      <c r="B48" s="365"/>
      <c r="C48" s="127">
        <f>SUM(D48:E48)</f>
        <v>1</v>
      </c>
      <c r="D48" s="125">
        <v>0.3</v>
      </c>
      <c r="E48" s="125">
        <v>0.7</v>
      </c>
      <c r="G48" s="126"/>
    </row>
    <row r="49" spans="1:7">
      <c r="A49" s="362" t="str">
        <f>'ORÇ. REFORMA'!A123</f>
        <v>2.12</v>
      </c>
      <c r="B49" s="364" t="str">
        <f>'ORÇ. REFORMA'!D123</f>
        <v>DIVERSOS</v>
      </c>
      <c r="C49" s="122">
        <f>'ORÇ. REFORMA'!J127</f>
        <v>2244.3908790355504</v>
      </c>
      <c r="D49" s="53">
        <f t="shared" ref="D49:E49" si="14">$C$49*D50</f>
        <v>0</v>
      </c>
      <c r="E49" s="53">
        <f t="shared" si="14"/>
        <v>2244.3908790355504</v>
      </c>
      <c r="G49" s="126"/>
    </row>
    <row r="50" spans="1:7" ht="13.5" thickBot="1">
      <c r="A50" s="363"/>
      <c r="B50" s="365"/>
      <c r="C50" s="127">
        <f>SUM(D50:E50)</f>
        <v>1</v>
      </c>
      <c r="D50" s="129"/>
      <c r="E50" s="125">
        <v>1</v>
      </c>
      <c r="G50" s="126"/>
    </row>
    <row r="51" spans="1:7" ht="4.5" customHeight="1" thickBot="1">
      <c r="A51" s="54"/>
      <c r="B51" s="54"/>
      <c r="C51" s="54"/>
      <c r="D51" s="130"/>
      <c r="E51" s="130"/>
    </row>
    <row r="52" spans="1:7" ht="15.75">
      <c r="A52" s="366" t="s">
        <v>125</v>
      </c>
      <c r="B52" s="367"/>
      <c r="C52" s="51">
        <f>C16+C18+C20+C22+C24+C27+C29+C31+C33+C35+C37+C39+C41+C43+C45+C47+C49</f>
        <v>250063.65086364065</v>
      </c>
      <c r="D52" s="51">
        <f>D16+D18+D20+D22+D24+D27+D29+D31+D33+D35+D37+D39+D41+D43+D45+D47+D49</f>
        <v>149064.20208175498</v>
      </c>
      <c r="E52" s="51">
        <f>E16+E18+E20+E22+E24+E29+E31+E33+E35+E37+E39+E41+E43+E45+E47+E49</f>
        <v>100999.4487818857</v>
      </c>
    </row>
    <row r="53" spans="1:7" ht="15.75">
      <c r="A53" s="368" t="s">
        <v>126</v>
      </c>
      <c r="B53" s="369"/>
      <c r="C53" s="370"/>
      <c r="D53" s="50">
        <f>D52</f>
        <v>149064.20208175498</v>
      </c>
      <c r="E53" s="52">
        <f>E52+D53</f>
        <v>250063.65086364068</v>
      </c>
    </row>
    <row r="54" spans="1:7" ht="15.75">
      <c r="A54" s="368" t="s">
        <v>127</v>
      </c>
      <c r="B54" s="369"/>
      <c r="C54" s="370"/>
      <c r="D54" s="131">
        <f>D52/$C$52</f>
        <v>0.59610503792508207</v>
      </c>
      <c r="E54" s="132">
        <f>E52/$C$52</f>
        <v>0.4038949620749181</v>
      </c>
    </row>
    <row r="55" spans="1:7" ht="16.5" thickBot="1">
      <c r="A55" s="371" t="s">
        <v>128</v>
      </c>
      <c r="B55" s="372"/>
      <c r="C55" s="373"/>
      <c r="D55" s="133">
        <f>D54</f>
        <v>0.59610503792508207</v>
      </c>
      <c r="E55" s="134">
        <f>E54+D55</f>
        <v>1.0000000000000002</v>
      </c>
    </row>
    <row r="56" spans="1:7">
      <c r="A56" s="374" t="s">
        <v>186</v>
      </c>
      <c r="B56" s="375"/>
      <c r="C56" s="375"/>
      <c r="D56" s="300"/>
      <c r="E56" s="301"/>
    </row>
    <row r="57" spans="1:7">
      <c r="A57" s="376"/>
      <c r="B57" s="377"/>
      <c r="C57" s="377"/>
      <c r="D57" s="302"/>
      <c r="E57" s="303"/>
    </row>
    <row r="58" spans="1:7">
      <c r="A58" s="376"/>
      <c r="B58" s="377"/>
      <c r="C58" s="377"/>
      <c r="D58" s="302"/>
      <c r="E58" s="303"/>
    </row>
    <row r="59" spans="1:7">
      <c r="A59" s="376"/>
      <c r="B59" s="377"/>
      <c r="C59" s="377"/>
      <c r="D59" s="302"/>
      <c r="E59" s="303"/>
    </row>
    <row r="60" spans="1:7">
      <c r="A60" s="376"/>
      <c r="B60" s="377"/>
      <c r="C60" s="377"/>
      <c r="D60" s="302"/>
      <c r="E60" s="303"/>
    </row>
    <row r="61" spans="1:7" ht="40.5" customHeight="1" thickBot="1">
      <c r="A61" s="378"/>
      <c r="B61" s="379"/>
      <c r="C61" s="379"/>
      <c r="D61" s="304"/>
      <c r="E61" s="305"/>
    </row>
  </sheetData>
  <mergeCells count="53">
    <mergeCell ref="A39:A40"/>
    <mergeCell ref="B39:B40"/>
    <mergeCell ref="A41:A42"/>
    <mergeCell ref="B41:B42"/>
    <mergeCell ref="A56:C61"/>
    <mergeCell ref="A45:A46"/>
    <mergeCell ref="B45:B46"/>
    <mergeCell ref="A47:A48"/>
    <mergeCell ref="B47:B48"/>
    <mergeCell ref="A43:A44"/>
    <mergeCell ref="B43:B44"/>
    <mergeCell ref="D56:E61"/>
    <mergeCell ref="A49:A50"/>
    <mergeCell ref="B49:B50"/>
    <mergeCell ref="A52:B52"/>
    <mergeCell ref="A53:C53"/>
    <mergeCell ref="A54:C54"/>
    <mergeCell ref="A55:C55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B15:E15"/>
    <mergeCell ref="B26:E26"/>
    <mergeCell ref="A1:E1"/>
    <mergeCell ref="A2:E2"/>
    <mergeCell ref="A4:C4"/>
    <mergeCell ref="A5:C5"/>
    <mergeCell ref="D5:D6"/>
    <mergeCell ref="E5:E6"/>
    <mergeCell ref="A6:C6"/>
    <mergeCell ref="A8:E8"/>
    <mergeCell ref="A9:A11"/>
    <mergeCell ref="B9:B11"/>
    <mergeCell ref="C9:C11"/>
    <mergeCell ref="A24:A25"/>
    <mergeCell ref="B24:B25"/>
    <mergeCell ref="A16:A17"/>
    <mergeCell ref="B16:B17"/>
    <mergeCell ref="A22:A23"/>
    <mergeCell ref="B22:B23"/>
    <mergeCell ref="A18:A19"/>
    <mergeCell ref="B18:B19"/>
    <mergeCell ref="A20:A21"/>
    <mergeCell ref="B20:B21"/>
  </mergeCells>
  <pageMargins left="0.51181102362204722" right="0.51181102362204722" top="0.78740157480314965" bottom="0.78740157480314965" header="0.31496062992125984" footer="0.31496062992125984"/>
  <pageSetup paperSize="9" scale="65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view="pageBreakPreview" topLeftCell="A13" zoomScale="110" zoomScaleSheetLayoutView="110" workbookViewId="0">
      <selection activeCell="A5" sqref="A5:E5"/>
    </sheetView>
  </sheetViews>
  <sheetFormatPr defaultColWidth="30" defaultRowHeight="12.75"/>
  <cols>
    <col min="1" max="2" width="10.140625" style="70" customWidth="1"/>
    <col min="3" max="3" width="30" style="72" customWidth="1"/>
    <col min="4" max="4" width="19.7109375" style="70" customWidth="1"/>
    <col min="5" max="5" width="24" style="70" customWidth="1"/>
    <col min="6" max="248" width="9.140625" style="69" customWidth="1"/>
    <col min="249" max="249" width="10.140625" style="69" customWidth="1"/>
    <col min="250" max="250" width="30" style="69"/>
    <col min="251" max="252" width="10.140625" style="69" customWidth="1"/>
    <col min="253" max="253" width="30" style="69" customWidth="1"/>
    <col min="254" max="255" width="19.7109375" style="69" customWidth="1"/>
    <col min="256" max="256" width="14.7109375" style="69" customWidth="1"/>
    <col min="257" max="504" width="9.140625" style="69" customWidth="1"/>
    <col min="505" max="505" width="10.140625" style="69" customWidth="1"/>
    <col min="506" max="506" width="30" style="69"/>
    <col min="507" max="508" width="10.140625" style="69" customWidth="1"/>
    <col min="509" max="509" width="30" style="69" customWidth="1"/>
    <col min="510" max="511" width="19.7109375" style="69" customWidth="1"/>
    <col min="512" max="512" width="14.7109375" style="69" customWidth="1"/>
    <col min="513" max="760" width="9.140625" style="69" customWidth="1"/>
    <col min="761" max="761" width="10.140625" style="69" customWidth="1"/>
    <col min="762" max="762" width="30" style="69"/>
    <col min="763" max="764" width="10.140625" style="69" customWidth="1"/>
    <col min="765" max="765" width="30" style="69" customWidth="1"/>
    <col min="766" max="767" width="19.7109375" style="69" customWidth="1"/>
    <col min="768" max="768" width="14.7109375" style="69" customWidth="1"/>
    <col min="769" max="1016" width="9.140625" style="69" customWidth="1"/>
    <col min="1017" max="1017" width="10.140625" style="69" customWidth="1"/>
    <col min="1018" max="1018" width="30" style="69"/>
    <col min="1019" max="1020" width="10.140625" style="69" customWidth="1"/>
    <col min="1021" max="1021" width="30" style="69" customWidth="1"/>
    <col min="1022" max="1023" width="19.7109375" style="69" customWidth="1"/>
    <col min="1024" max="1024" width="14.7109375" style="69" customWidth="1"/>
    <col min="1025" max="1272" width="9.140625" style="69" customWidth="1"/>
    <col min="1273" max="1273" width="10.140625" style="69" customWidth="1"/>
    <col min="1274" max="1274" width="30" style="69"/>
    <col min="1275" max="1276" width="10.140625" style="69" customWidth="1"/>
    <col min="1277" max="1277" width="30" style="69" customWidth="1"/>
    <col min="1278" max="1279" width="19.7109375" style="69" customWidth="1"/>
    <col min="1280" max="1280" width="14.7109375" style="69" customWidth="1"/>
    <col min="1281" max="1528" width="9.140625" style="69" customWidth="1"/>
    <col min="1529" max="1529" width="10.140625" style="69" customWidth="1"/>
    <col min="1530" max="1530" width="30" style="69"/>
    <col min="1531" max="1532" width="10.140625" style="69" customWidth="1"/>
    <col min="1533" max="1533" width="30" style="69" customWidth="1"/>
    <col min="1534" max="1535" width="19.7109375" style="69" customWidth="1"/>
    <col min="1536" max="1536" width="14.7109375" style="69" customWidth="1"/>
    <col min="1537" max="1784" width="9.140625" style="69" customWidth="1"/>
    <col min="1785" max="1785" width="10.140625" style="69" customWidth="1"/>
    <col min="1786" max="1786" width="30" style="69"/>
    <col min="1787" max="1788" width="10.140625" style="69" customWidth="1"/>
    <col min="1789" max="1789" width="30" style="69" customWidth="1"/>
    <col min="1790" max="1791" width="19.7109375" style="69" customWidth="1"/>
    <col min="1792" max="1792" width="14.7109375" style="69" customWidth="1"/>
    <col min="1793" max="2040" width="9.140625" style="69" customWidth="1"/>
    <col min="2041" max="2041" width="10.140625" style="69" customWidth="1"/>
    <col min="2042" max="2042" width="30" style="69"/>
    <col min="2043" max="2044" width="10.140625" style="69" customWidth="1"/>
    <col min="2045" max="2045" width="30" style="69" customWidth="1"/>
    <col min="2046" max="2047" width="19.7109375" style="69" customWidth="1"/>
    <col min="2048" max="2048" width="14.7109375" style="69" customWidth="1"/>
    <col min="2049" max="2296" width="9.140625" style="69" customWidth="1"/>
    <col min="2297" max="2297" width="10.140625" style="69" customWidth="1"/>
    <col min="2298" max="2298" width="30" style="69"/>
    <col min="2299" max="2300" width="10.140625" style="69" customWidth="1"/>
    <col min="2301" max="2301" width="30" style="69" customWidth="1"/>
    <col min="2302" max="2303" width="19.7109375" style="69" customWidth="1"/>
    <col min="2304" max="2304" width="14.7109375" style="69" customWidth="1"/>
    <col min="2305" max="2552" width="9.140625" style="69" customWidth="1"/>
    <col min="2553" max="2553" width="10.140625" style="69" customWidth="1"/>
    <col min="2554" max="2554" width="30" style="69"/>
    <col min="2555" max="2556" width="10.140625" style="69" customWidth="1"/>
    <col min="2557" max="2557" width="30" style="69" customWidth="1"/>
    <col min="2558" max="2559" width="19.7109375" style="69" customWidth="1"/>
    <col min="2560" max="2560" width="14.7109375" style="69" customWidth="1"/>
    <col min="2561" max="2808" width="9.140625" style="69" customWidth="1"/>
    <col min="2809" max="2809" width="10.140625" style="69" customWidth="1"/>
    <col min="2810" max="2810" width="30" style="69"/>
    <col min="2811" max="2812" width="10.140625" style="69" customWidth="1"/>
    <col min="2813" max="2813" width="30" style="69" customWidth="1"/>
    <col min="2814" max="2815" width="19.7109375" style="69" customWidth="1"/>
    <col min="2816" max="2816" width="14.7109375" style="69" customWidth="1"/>
    <col min="2817" max="3064" width="9.140625" style="69" customWidth="1"/>
    <col min="3065" max="3065" width="10.140625" style="69" customWidth="1"/>
    <col min="3066" max="3066" width="30" style="69"/>
    <col min="3067" max="3068" width="10.140625" style="69" customWidth="1"/>
    <col min="3069" max="3069" width="30" style="69" customWidth="1"/>
    <col min="3070" max="3071" width="19.7109375" style="69" customWidth="1"/>
    <col min="3072" max="3072" width="14.7109375" style="69" customWidth="1"/>
    <col min="3073" max="3320" width="9.140625" style="69" customWidth="1"/>
    <col min="3321" max="3321" width="10.140625" style="69" customWidth="1"/>
    <col min="3322" max="3322" width="30" style="69"/>
    <col min="3323" max="3324" width="10.140625" style="69" customWidth="1"/>
    <col min="3325" max="3325" width="30" style="69" customWidth="1"/>
    <col min="3326" max="3327" width="19.7109375" style="69" customWidth="1"/>
    <col min="3328" max="3328" width="14.7109375" style="69" customWidth="1"/>
    <col min="3329" max="3576" width="9.140625" style="69" customWidth="1"/>
    <col min="3577" max="3577" width="10.140625" style="69" customWidth="1"/>
    <col min="3578" max="3578" width="30" style="69"/>
    <col min="3579" max="3580" width="10.140625" style="69" customWidth="1"/>
    <col min="3581" max="3581" width="30" style="69" customWidth="1"/>
    <col min="3582" max="3583" width="19.7109375" style="69" customWidth="1"/>
    <col min="3584" max="3584" width="14.7109375" style="69" customWidth="1"/>
    <col min="3585" max="3832" width="9.140625" style="69" customWidth="1"/>
    <col min="3833" max="3833" width="10.140625" style="69" customWidth="1"/>
    <col min="3834" max="3834" width="30" style="69"/>
    <col min="3835" max="3836" width="10.140625" style="69" customWidth="1"/>
    <col min="3837" max="3837" width="30" style="69" customWidth="1"/>
    <col min="3838" max="3839" width="19.7109375" style="69" customWidth="1"/>
    <col min="3840" max="3840" width="14.7109375" style="69" customWidth="1"/>
    <col min="3841" max="4088" width="9.140625" style="69" customWidth="1"/>
    <col min="4089" max="4089" width="10.140625" style="69" customWidth="1"/>
    <col min="4090" max="4090" width="30" style="69"/>
    <col min="4091" max="4092" width="10.140625" style="69" customWidth="1"/>
    <col min="4093" max="4093" width="30" style="69" customWidth="1"/>
    <col min="4094" max="4095" width="19.7109375" style="69" customWidth="1"/>
    <col min="4096" max="4096" width="14.7109375" style="69" customWidth="1"/>
    <col min="4097" max="4344" width="9.140625" style="69" customWidth="1"/>
    <col min="4345" max="4345" width="10.140625" style="69" customWidth="1"/>
    <col min="4346" max="4346" width="30" style="69"/>
    <col min="4347" max="4348" width="10.140625" style="69" customWidth="1"/>
    <col min="4349" max="4349" width="30" style="69" customWidth="1"/>
    <col min="4350" max="4351" width="19.7109375" style="69" customWidth="1"/>
    <col min="4352" max="4352" width="14.7109375" style="69" customWidth="1"/>
    <col min="4353" max="4600" width="9.140625" style="69" customWidth="1"/>
    <col min="4601" max="4601" width="10.140625" style="69" customWidth="1"/>
    <col min="4602" max="4602" width="30" style="69"/>
    <col min="4603" max="4604" width="10.140625" style="69" customWidth="1"/>
    <col min="4605" max="4605" width="30" style="69" customWidth="1"/>
    <col min="4606" max="4607" width="19.7109375" style="69" customWidth="1"/>
    <col min="4608" max="4608" width="14.7109375" style="69" customWidth="1"/>
    <col min="4609" max="4856" width="9.140625" style="69" customWidth="1"/>
    <col min="4857" max="4857" width="10.140625" style="69" customWidth="1"/>
    <col min="4858" max="4858" width="30" style="69"/>
    <col min="4859" max="4860" width="10.140625" style="69" customWidth="1"/>
    <col min="4861" max="4861" width="30" style="69" customWidth="1"/>
    <col min="4862" max="4863" width="19.7109375" style="69" customWidth="1"/>
    <col min="4864" max="4864" width="14.7109375" style="69" customWidth="1"/>
    <col min="4865" max="5112" width="9.140625" style="69" customWidth="1"/>
    <col min="5113" max="5113" width="10.140625" style="69" customWidth="1"/>
    <col min="5114" max="5114" width="30" style="69"/>
    <col min="5115" max="5116" width="10.140625" style="69" customWidth="1"/>
    <col min="5117" max="5117" width="30" style="69" customWidth="1"/>
    <col min="5118" max="5119" width="19.7109375" style="69" customWidth="1"/>
    <col min="5120" max="5120" width="14.7109375" style="69" customWidth="1"/>
    <col min="5121" max="5368" width="9.140625" style="69" customWidth="1"/>
    <col min="5369" max="5369" width="10.140625" style="69" customWidth="1"/>
    <col min="5370" max="5370" width="30" style="69"/>
    <col min="5371" max="5372" width="10.140625" style="69" customWidth="1"/>
    <col min="5373" max="5373" width="30" style="69" customWidth="1"/>
    <col min="5374" max="5375" width="19.7109375" style="69" customWidth="1"/>
    <col min="5376" max="5376" width="14.7109375" style="69" customWidth="1"/>
    <col min="5377" max="5624" width="9.140625" style="69" customWidth="1"/>
    <col min="5625" max="5625" width="10.140625" style="69" customWidth="1"/>
    <col min="5626" max="5626" width="30" style="69"/>
    <col min="5627" max="5628" width="10.140625" style="69" customWidth="1"/>
    <col min="5629" max="5629" width="30" style="69" customWidth="1"/>
    <col min="5630" max="5631" width="19.7109375" style="69" customWidth="1"/>
    <col min="5632" max="5632" width="14.7109375" style="69" customWidth="1"/>
    <col min="5633" max="5880" width="9.140625" style="69" customWidth="1"/>
    <col min="5881" max="5881" width="10.140625" style="69" customWidth="1"/>
    <col min="5882" max="5882" width="30" style="69"/>
    <col min="5883" max="5884" width="10.140625" style="69" customWidth="1"/>
    <col min="5885" max="5885" width="30" style="69" customWidth="1"/>
    <col min="5886" max="5887" width="19.7109375" style="69" customWidth="1"/>
    <col min="5888" max="5888" width="14.7109375" style="69" customWidth="1"/>
    <col min="5889" max="6136" width="9.140625" style="69" customWidth="1"/>
    <col min="6137" max="6137" width="10.140625" style="69" customWidth="1"/>
    <col min="6138" max="6138" width="30" style="69"/>
    <col min="6139" max="6140" width="10.140625" style="69" customWidth="1"/>
    <col min="6141" max="6141" width="30" style="69" customWidth="1"/>
    <col min="6142" max="6143" width="19.7109375" style="69" customWidth="1"/>
    <col min="6144" max="6144" width="14.7109375" style="69" customWidth="1"/>
    <col min="6145" max="6392" width="9.140625" style="69" customWidth="1"/>
    <col min="6393" max="6393" width="10.140625" style="69" customWidth="1"/>
    <col min="6394" max="6394" width="30" style="69"/>
    <col min="6395" max="6396" width="10.140625" style="69" customWidth="1"/>
    <col min="6397" max="6397" width="30" style="69" customWidth="1"/>
    <col min="6398" max="6399" width="19.7109375" style="69" customWidth="1"/>
    <col min="6400" max="6400" width="14.7109375" style="69" customWidth="1"/>
    <col min="6401" max="6648" width="9.140625" style="69" customWidth="1"/>
    <col min="6649" max="6649" width="10.140625" style="69" customWidth="1"/>
    <col min="6650" max="6650" width="30" style="69"/>
    <col min="6651" max="6652" width="10.140625" style="69" customWidth="1"/>
    <col min="6653" max="6653" width="30" style="69" customWidth="1"/>
    <col min="6654" max="6655" width="19.7109375" style="69" customWidth="1"/>
    <col min="6656" max="6656" width="14.7109375" style="69" customWidth="1"/>
    <col min="6657" max="6904" width="9.140625" style="69" customWidth="1"/>
    <col min="6905" max="6905" width="10.140625" style="69" customWidth="1"/>
    <col min="6906" max="6906" width="30" style="69"/>
    <col min="6907" max="6908" width="10.140625" style="69" customWidth="1"/>
    <col min="6909" max="6909" width="30" style="69" customWidth="1"/>
    <col min="6910" max="6911" width="19.7109375" style="69" customWidth="1"/>
    <col min="6912" max="6912" width="14.7109375" style="69" customWidth="1"/>
    <col min="6913" max="7160" width="9.140625" style="69" customWidth="1"/>
    <col min="7161" max="7161" width="10.140625" style="69" customWidth="1"/>
    <col min="7162" max="7162" width="30" style="69"/>
    <col min="7163" max="7164" width="10.140625" style="69" customWidth="1"/>
    <col min="7165" max="7165" width="30" style="69" customWidth="1"/>
    <col min="7166" max="7167" width="19.7109375" style="69" customWidth="1"/>
    <col min="7168" max="7168" width="14.7109375" style="69" customWidth="1"/>
    <col min="7169" max="7416" width="9.140625" style="69" customWidth="1"/>
    <col min="7417" max="7417" width="10.140625" style="69" customWidth="1"/>
    <col min="7418" max="7418" width="30" style="69"/>
    <col min="7419" max="7420" width="10.140625" style="69" customWidth="1"/>
    <col min="7421" max="7421" width="30" style="69" customWidth="1"/>
    <col min="7422" max="7423" width="19.7109375" style="69" customWidth="1"/>
    <col min="7424" max="7424" width="14.7109375" style="69" customWidth="1"/>
    <col min="7425" max="7672" width="9.140625" style="69" customWidth="1"/>
    <col min="7673" max="7673" width="10.140625" style="69" customWidth="1"/>
    <col min="7674" max="7674" width="30" style="69"/>
    <col min="7675" max="7676" width="10.140625" style="69" customWidth="1"/>
    <col min="7677" max="7677" width="30" style="69" customWidth="1"/>
    <col min="7678" max="7679" width="19.7109375" style="69" customWidth="1"/>
    <col min="7680" max="7680" width="14.7109375" style="69" customWidth="1"/>
    <col min="7681" max="7928" width="9.140625" style="69" customWidth="1"/>
    <col min="7929" max="7929" width="10.140625" style="69" customWidth="1"/>
    <col min="7930" max="7930" width="30" style="69"/>
    <col min="7931" max="7932" width="10.140625" style="69" customWidth="1"/>
    <col min="7933" max="7933" width="30" style="69" customWidth="1"/>
    <col min="7934" max="7935" width="19.7109375" style="69" customWidth="1"/>
    <col min="7936" max="7936" width="14.7109375" style="69" customWidth="1"/>
    <col min="7937" max="8184" width="9.140625" style="69" customWidth="1"/>
    <col min="8185" max="8185" width="10.140625" style="69" customWidth="1"/>
    <col min="8186" max="8186" width="30" style="69"/>
    <col min="8187" max="8188" width="10.140625" style="69" customWidth="1"/>
    <col min="8189" max="8189" width="30" style="69" customWidth="1"/>
    <col min="8190" max="8191" width="19.7109375" style="69" customWidth="1"/>
    <col min="8192" max="8192" width="14.7109375" style="69" customWidth="1"/>
    <col min="8193" max="8440" width="9.140625" style="69" customWidth="1"/>
    <col min="8441" max="8441" width="10.140625" style="69" customWidth="1"/>
    <col min="8442" max="8442" width="30" style="69"/>
    <col min="8443" max="8444" width="10.140625" style="69" customWidth="1"/>
    <col min="8445" max="8445" width="30" style="69" customWidth="1"/>
    <col min="8446" max="8447" width="19.7109375" style="69" customWidth="1"/>
    <col min="8448" max="8448" width="14.7109375" style="69" customWidth="1"/>
    <col min="8449" max="8696" width="9.140625" style="69" customWidth="1"/>
    <col min="8697" max="8697" width="10.140625" style="69" customWidth="1"/>
    <col min="8698" max="8698" width="30" style="69"/>
    <col min="8699" max="8700" width="10.140625" style="69" customWidth="1"/>
    <col min="8701" max="8701" width="30" style="69" customWidth="1"/>
    <col min="8702" max="8703" width="19.7109375" style="69" customWidth="1"/>
    <col min="8704" max="8704" width="14.7109375" style="69" customWidth="1"/>
    <col min="8705" max="8952" width="9.140625" style="69" customWidth="1"/>
    <col min="8953" max="8953" width="10.140625" style="69" customWidth="1"/>
    <col min="8954" max="8954" width="30" style="69"/>
    <col min="8955" max="8956" width="10.140625" style="69" customWidth="1"/>
    <col min="8957" max="8957" width="30" style="69" customWidth="1"/>
    <col min="8958" max="8959" width="19.7109375" style="69" customWidth="1"/>
    <col min="8960" max="8960" width="14.7109375" style="69" customWidth="1"/>
    <col min="8961" max="9208" width="9.140625" style="69" customWidth="1"/>
    <col min="9209" max="9209" width="10.140625" style="69" customWidth="1"/>
    <col min="9210" max="9210" width="30" style="69"/>
    <col min="9211" max="9212" width="10.140625" style="69" customWidth="1"/>
    <col min="9213" max="9213" width="30" style="69" customWidth="1"/>
    <col min="9214" max="9215" width="19.7109375" style="69" customWidth="1"/>
    <col min="9216" max="9216" width="14.7109375" style="69" customWidth="1"/>
    <col min="9217" max="9464" width="9.140625" style="69" customWidth="1"/>
    <col min="9465" max="9465" width="10.140625" style="69" customWidth="1"/>
    <col min="9466" max="9466" width="30" style="69"/>
    <col min="9467" max="9468" width="10.140625" style="69" customWidth="1"/>
    <col min="9469" max="9469" width="30" style="69" customWidth="1"/>
    <col min="9470" max="9471" width="19.7109375" style="69" customWidth="1"/>
    <col min="9472" max="9472" width="14.7109375" style="69" customWidth="1"/>
    <col min="9473" max="9720" width="9.140625" style="69" customWidth="1"/>
    <col min="9721" max="9721" width="10.140625" style="69" customWidth="1"/>
    <col min="9722" max="9722" width="30" style="69"/>
    <col min="9723" max="9724" width="10.140625" style="69" customWidth="1"/>
    <col min="9725" max="9725" width="30" style="69" customWidth="1"/>
    <col min="9726" max="9727" width="19.7109375" style="69" customWidth="1"/>
    <col min="9728" max="9728" width="14.7109375" style="69" customWidth="1"/>
    <col min="9729" max="9976" width="9.140625" style="69" customWidth="1"/>
    <col min="9977" max="9977" width="10.140625" style="69" customWidth="1"/>
    <col min="9978" max="9978" width="30" style="69"/>
    <col min="9979" max="9980" width="10.140625" style="69" customWidth="1"/>
    <col min="9981" max="9981" width="30" style="69" customWidth="1"/>
    <col min="9982" max="9983" width="19.7109375" style="69" customWidth="1"/>
    <col min="9984" max="9984" width="14.7109375" style="69" customWidth="1"/>
    <col min="9985" max="10232" width="9.140625" style="69" customWidth="1"/>
    <col min="10233" max="10233" width="10.140625" style="69" customWidth="1"/>
    <col min="10234" max="10234" width="30" style="69"/>
    <col min="10235" max="10236" width="10.140625" style="69" customWidth="1"/>
    <col min="10237" max="10237" width="30" style="69" customWidth="1"/>
    <col min="10238" max="10239" width="19.7109375" style="69" customWidth="1"/>
    <col min="10240" max="10240" width="14.7109375" style="69" customWidth="1"/>
    <col min="10241" max="10488" width="9.140625" style="69" customWidth="1"/>
    <col min="10489" max="10489" width="10.140625" style="69" customWidth="1"/>
    <col min="10490" max="10490" width="30" style="69"/>
    <col min="10491" max="10492" width="10.140625" style="69" customWidth="1"/>
    <col min="10493" max="10493" width="30" style="69" customWidth="1"/>
    <col min="10494" max="10495" width="19.7109375" style="69" customWidth="1"/>
    <col min="10496" max="10496" width="14.7109375" style="69" customWidth="1"/>
    <col min="10497" max="10744" width="9.140625" style="69" customWidth="1"/>
    <col min="10745" max="10745" width="10.140625" style="69" customWidth="1"/>
    <col min="10746" max="10746" width="30" style="69"/>
    <col min="10747" max="10748" width="10.140625" style="69" customWidth="1"/>
    <col min="10749" max="10749" width="30" style="69" customWidth="1"/>
    <col min="10750" max="10751" width="19.7109375" style="69" customWidth="1"/>
    <col min="10752" max="10752" width="14.7109375" style="69" customWidth="1"/>
    <col min="10753" max="11000" width="9.140625" style="69" customWidth="1"/>
    <col min="11001" max="11001" width="10.140625" style="69" customWidth="1"/>
    <col min="11002" max="11002" width="30" style="69"/>
    <col min="11003" max="11004" width="10.140625" style="69" customWidth="1"/>
    <col min="11005" max="11005" width="30" style="69" customWidth="1"/>
    <col min="11006" max="11007" width="19.7109375" style="69" customWidth="1"/>
    <col min="11008" max="11008" width="14.7109375" style="69" customWidth="1"/>
    <col min="11009" max="11256" width="9.140625" style="69" customWidth="1"/>
    <col min="11257" max="11257" width="10.140625" style="69" customWidth="1"/>
    <col min="11258" max="11258" width="30" style="69"/>
    <col min="11259" max="11260" width="10.140625" style="69" customWidth="1"/>
    <col min="11261" max="11261" width="30" style="69" customWidth="1"/>
    <col min="11262" max="11263" width="19.7109375" style="69" customWidth="1"/>
    <col min="11264" max="11264" width="14.7109375" style="69" customWidth="1"/>
    <col min="11265" max="11512" width="9.140625" style="69" customWidth="1"/>
    <col min="11513" max="11513" width="10.140625" style="69" customWidth="1"/>
    <col min="11514" max="11514" width="30" style="69"/>
    <col min="11515" max="11516" width="10.140625" style="69" customWidth="1"/>
    <col min="11517" max="11517" width="30" style="69" customWidth="1"/>
    <col min="11518" max="11519" width="19.7109375" style="69" customWidth="1"/>
    <col min="11520" max="11520" width="14.7109375" style="69" customWidth="1"/>
    <col min="11521" max="11768" width="9.140625" style="69" customWidth="1"/>
    <col min="11769" max="11769" width="10.140625" style="69" customWidth="1"/>
    <col min="11770" max="11770" width="30" style="69"/>
    <col min="11771" max="11772" width="10.140625" style="69" customWidth="1"/>
    <col min="11773" max="11773" width="30" style="69" customWidth="1"/>
    <col min="11774" max="11775" width="19.7109375" style="69" customWidth="1"/>
    <col min="11776" max="11776" width="14.7109375" style="69" customWidth="1"/>
    <col min="11777" max="12024" width="9.140625" style="69" customWidth="1"/>
    <col min="12025" max="12025" width="10.140625" style="69" customWidth="1"/>
    <col min="12026" max="12026" width="30" style="69"/>
    <col min="12027" max="12028" width="10.140625" style="69" customWidth="1"/>
    <col min="12029" max="12029" width="30" style="69" customWidth="1"/>
    <col min="12030" max="12031" width="19.7109375" style="69" customWidth="1"/>
    <col min="12032" max="12032" width="14.7109375" style="69" customWidth="1"/>
    <col min="12033" max="12280" width="9.140625" style="69" customWidth="1"/>
    <col min="12281" max="12281" width="10.140625" style="69" customWidth="1"/>
    <col min="12282" max="12282" width="30" style="69"/>
    <col min="12283" max="12284" width="10.140625" style="69" customWidth="1"/>
    <col min="12285" max="12285" width="30" style="69" customWidth="1"/>
    <col min="12286" max="12287" width="19.7109375" style="69" customWidth="1"/>
    <col min="12288" max="12288" width="14.7109375" style="69" customWidth="1"/>
    <col min="12289" max="12536" width="9.140625" style="69" customWidth="1"/>
    <col min="12537" max="12537" width="10.140625" style="69" customWidth="1"/>
    <col min="12538" max="12538" width="30" style="69"/>
    <col min="12539" max="12540" width="10.140625" style="69" customWidth="1"/>
    <col min="12541" max="12541" width="30" style="69" customWidth="1"/>
    <col min="12542" max="12543" width="19.7109375" style="69" customWidth="1"/>
    <col min="12544" max="12544" width="14.7109375" style="69" customWidth="1"/>
    <col min="12545" max="12792" width="9.140625" style="69" customWidth="1"/>
    <col min="12793" max="12793" width="10.140625" style="69" customWidth="1"/>
    <col min="12794" max="12794" width="30" style="69"/>
    <col min="12795" max="12796" width="10.140625" style="69" customWidth="1"/>
    <col min="12797" max="12797" width="30" style="69" customWidth="1"/>
    <col min="12798" max="12799" width="19.7109375" style="69" customWidth="1"/>
    <col min="12800" max="12800" width="14.7109375" style="69" customWidth="1"/>
    <col min="12801" max="13048" width="9.140625" style="69" customWidth="1"/>
    <col min="13049" max="13049" width="10.140625" style="69" customWidth="1"/>
    <col min="13050" max="13050" width="30" style="69"/>
    <col min="13051" max="13052" width="10.140625" style="69" customWidth="1"/>
    <col min="13053" max="13053" width="30" style="69" customWidth="1"/>
    <col min="13054" max="13055" width="19.7109375" style="69" customWidth="1"/>
    <col min="13056" max="13056" width="14.7109375" style="69" customWidth="1"/>
    <col min="13057" max="13304" width="9.140625" style="69" customWidth="1"/>
    <col min="13305" max="13305" width="10.140625" style="69" customWidth="1"/>
    <col min="13306" max="13306" width="30" style="69"/>
    <col min="13307" max="13308" width="10.140625" style="69" customWidth="1"/>
    <col min="13309" max="13309" width="30" style="69" customWidth="1"/>
    <col min="13310" max="13311" width="19.7109375" style="69" customWidth="1"/>
    <col min="13312" max="13312" width="14.7109375" style="69" customWidth="1"/>
    <col min="13313" max="13560" width="9.140625" style="69" customWidth="1"/>
    <col min="13561" max="13561" width="10.140625" style="69" customWidth="1"/>
    <col min="13562" max="13562" width="30" style="69"/>
    <col min="13563" max="13564" width="10.140625" style="69" customWidth="1"/>
    <col min="13565" max="13565" width="30" style="69" customWidth="1"/>
    <col min="13566" max="13567" width="19.7109375" style="69" customWidth="1"/>
    <col min="13568" max="13568" width="14.7109375" style="69" customWidth="1"/>
    <col min="13569" max="13816" width="9.140625" style="69" customWidth="1"/>
    <col min="13817" max="13817" width="10.140625" style="69" customWidth="1"/>
    <col min="13818" max="13818" width="30" style="69"/>
    <col min="13819" max="13820" width="10.140625" style="69" customWidth="1"/>
    <col min="13821" max="13821" width="30" style="69" customWidth="1"/>
    <col min="13822" max="13823" width="19.7109375" style="69" customWidth="1"/>
    <col min="13824" max="13824" width="14.7109375" style="69" customWidth="1"/>
    <col min="13825" max="14072" width="9.140625" style="69" customWidth="1"/>
    <col min="14073" max="14073" width="10.140625" style="69" customWidth="1"/>
    <col min="14074" max="14074" width="30" style="69"/>
    <col min="14075" max="14076" width="10.140625" style="69" customWidth="1"/>
    <col min="14077" max="14077" width="30" style="69" customWidth="1"/>
    <col min="14078" max="14079" width="19.7109375" style="69" customWidth="1"/>
    <col min="14080" max="14080" width="14.7109375" style="69" customWidth="1"/>
    <col min="14081" max="14328" width="9.140625" style="69" customWidth="1"/>
    <col min="14329" max="14329" width="10.140625" style="69" customWidth="1"/>
    <col min="14330" max="14330" width="30" style="69"/>
    <col min="14331" max="14332" width="10.140625" style="69" customWidth="1"/>
    <col min="14333" max="14333" width="30" style="69" customWidth="1"/>
    <col min="14334" max="14335" width="19.7109375" style="69" customWidth="1"/>
    <col min="14336" max="14336" width="14.7109375" style="69" customWidth="1"/>
    <col min="14337" max="14584" width="9.140625" style="69" customWidth="1"/>
    <col min="14585" max="14585" width="10.140625" style="69" customWidth="1"/>
    <col min="14586" max="14586" width="30" style="69"/>
    <col min="14587" max="14588" width="10.140625" style="69" customWidth="1"/>
    <col min="14589" max="14589" width="30" style="69" customWidth="1"/>
    <col min="14590" max="14591" width="19.7109375" style="69" customWidth="1"/>
    <col min="14592" max="14592" width="14.7109375" style="69" customWidth="1"/>
    <col min="14593" max="14840" width="9.140625" style="69" customWidth="1"/>
    <col min="14841" max="14841" width="10.140625" style="69" customWidth="1"/>
    <col min="14842" max="14842" width="30" style="69"/>
    <col min="14843" max="14844" width="10.140625" style="69" customWidth="1"/>
    <col min="14845" max="14845" width="30" style="69" customWidth="1"/>
    <col min="14846" max="14847" width="19.7109375" style="69" customWidth="1"/>
    <col min="14848" max="14848" width="14.7109375" style="69" customWidth="1"/>
    <col min="14849" max="15096" width="9.140625" style="69" customWidth="1"/>
    <col min="15097" max="15097" width="10.140625" style="69" customWidth="1"/>
    <col min="15098" max="15098" width="30" style="69"/>
    <col min="15099" max="15100" width="10.140625" style="69" customWidth="1"/>
    <col min="15101" max="15101" width="30" style="69" customWidth="1"/>
    <col min="15102" max="15103" width="19.7109375" style="69" customWidth="1"/>
    <col min="15104" max="15104" width="14.7109375" style="69" customWidth="1"/>
    <col min="15105" max="15352" width="9.140625" style="69" customWidth="1"/>
    <col min="15353" max="15353" width="10.140625" style="69" customWidth="1"/>
    <col min="15354" max="15354" width="30" style="69"/>
    <col min="15355" max="15356" width="10.140625" style="69" customWidth="1"/>
    <col min="15357" max="15357" width="30" style="69" customWidth="1"/>
    <col min="15358" max="15359" width="19.7109375" style="69" customWidth="1"/>
    <col min="15360" max="15360" width="14.7109375" style="69" customWidth="1"/>
    <col min="15361" max="15608" width="9.140625" style="69" customWidth="1"/>
    <col min="15609" max="15609" width="10.140625" style="69" customWidth="1"/>
    <col min="15610" max="15610" width="30" style="69"/>
    <col min="15611" max="15612" width="10.140625" style="69" customWidth="1"/>
    <col min="15613" max="15613" width="30" style="69" customWidth="1"/>
    <col min="15614" max="15615" width="19.7109375" style="69" customWidth="1"/>
    <col min="15616" max="15616" width="14.7109375" style="69" customWidth="1"/>
    <col min="15617" max="15864" width="9.140625" style="69" customWidth="1"/>
    <col min="15865" max="15865" width="10.140625" style="69" customWidth="1"/>
    <col min="15866" max="15866" width="30" style="69"/>
    <col min="15867" max="15868" width="10.140625" style="69" customWidth="1"/>
    <col min="15869" max="15869" width="30" style="69" customWidth="1"/>
    <col min="15870" max="15871" width="19.7109375" style="69" customWidth="1"/>
    <col min="15872" max="15872" width="14.7109375" style="69" customWidth="1"/>
    <col min="15873" max="16120" width="9.140625" style="69" customWidth="1"/>
    <col min="16121" max="16121" width="10.140625" style="69" customWidth="1"/>
    <col min="16122" max="16122" width="30" style="69"/>
    <col min="16123" max="16124" width="10.140625" style="69" customWidth="1"/>
    <col min="16125" max="16125" width="30" style="69" customWidth="1"/>
    <col min="16126" max="16127" width="19.7109375" style="69" customWidth="1"/>
    <col min="16128" max="16128" width="14.7109375" style="69" customWidth="1"/>
    <col min="16129" max="16376" width="9.140625" style="69" customWidth="1"/>
    <col min="16377" max="16377" width="10.140625" style="69" customWidth="1"/>
    <col min="16378" max="16384" width="30" style="69"/>
  </cols>
  <sheetData>
    <row r="1" spans="1:5">
      <c r="A1" s="382" t="s">
        <v>55</v>
      </c>
      <c r="B1" s="382"/>
      <c r="C1" s="382"/>
      <c r="D1" s="382"/>
      <c r="E1" s="382"/>
    </row>
    <row r="2" spans="1:5" ht="18">
      <c r="A2" s="383" t="s">
        <v>176</v>
      </c>
      <c r="B2" s="383"/>
      <c r="C2" s="383"/>
      <c r="D2" s="383"/>
      <c r="E2" s="383"/>
    </row>
    <row r="3" spans="1:5" ht="8.25" customHeight="1" thickBot="1">
      <c r="C3" s="70"/>
    </row>
    <row r="4" spans="1:5" ht="28.5" customHeight="1">
      <c r="A4" s="275" t="s">
        <v>365</v>
      </c>
      <c r="B4" s="324"/>
      <c r="C4" s="276"/>
      <c r="D4" s="276"/>
      <c r="E4" s="384"/>
    </row>
    <row r="5" spans="1:5" ht="12.75" customHeight="1">
      <c r="A5" s="385" t="s">
        <v>370</v>
      </c>
      <c r="B5" s="386"/>
      <c r="C5" s="387"/>
      <c r="D5" s="387"/>
      <c r="E5" s="388"/>
    </row>
    <row r="6" spans="1:5">
      <c r="A6" s="389" t="s">
        <v>634</v>
      </c>
      <c r="B6" s="390"/>
      <c r="C6" s="390"/>
      <c r="D6" s="390"/>
      <c r="E6" s="386"/>
    </row>
    <row r="7" spans="1:5" ht="6.75" customHeight="1" thickBot="1">
      <c r="A7" s="71"/>
      <c r="B7" s="71"/>
      <c r="C7" s="71"/>
      <c r="D7" s="71"/>
      <c r="E7" s="71"/>
    </row>
    <row r="8" spans="1:5" ht="18.75" thickBot="1">
      <c r="A8" s="380" t="s">
        <v>177</v>
      </c>
      <c r="B8" s="381"/>
      <c r="C8" s="381"/>
      <c r="D8" s="381"/>
      <c r="E8" s="381"/>
    </row>
    <row r="9" spans="1:5" ht="6" customHeight="1" thickBot="1">
      <c r="A9" s="168"/>
      <c r="B9" s="168"/>
      <c r="C9" s="168"/>
      <c r="D9" s="168"/>
      <c r="E9" s="168"/>
    </row>
    <row r="10" spans="1:5" ht="27" customHeight="1">
      <c r="A10" s="408" t="s">
        <v>537</v>
      </c>
      <c r="B10" s="409"/>
      <c r="C10" s="410"/>
      <c r="D10" s="410"/>
      <c r="E10" s="411"/>
    </row>
    <row r="11" spans="1:5" ht="27" customHeight="1">
      <c r="A11" s="412" t="s">
        <v>538</v>
      </c>
      <c r="B11" s="413"/>
      <c r="C11" s="414"/>
      <c r="D11" s="414"/>
      <c r="E11" s="415"/>
    </row>
    <row r="12" spans="1:5" ht="13.5" thickBot="1">
      <c r="A12" s="416" t="s">
        <v>539</v>
      </c>
      <c r="B12" s="417"/>
      <c r="C12" s="418"/>
      <c r="D12" s="418"/>
      <c r="E12" s="419"/>
    </row>
    <row r="13" spans="1:5" ht="15" customHeight="1" thickBot="1">
      <c r="A13" s="167"/>
      <c r="B13" s="167"/>
      <c r="C13" s="167"/>
      <c r="D13" s="167"/>
      <c r="E13" s="167"/>
    </row>
    <row r="14" spans="1:5" ht="12.75" customHeight="1">
      <c r="A14" s="420" t="s">
        <v>546</v>
      </c>
      <c r="B14" s="421"/>
      <c r="C14" s="421"/>
      <c r="D14" s="171" t="s">
        <v>547</v>
      </c>
      <c r="E14" s="172" t="s">
        <v>548</v>
      </c>
    </row>
    <row r="15" spans="1:5" ht="5.25" customHeight="1">
      <c r="A15" s="173"/>
      <c r="B15" s="167"/>
      <c r="C15" s="167"/>
      <c r="D15" s="167"/>
      <c r="E15" s="174"/>
    </row>
    <row r="16" spans="1:5" ht="12.75" customHeight="1">
      <c r="A16" s="391" t="s">
        <v>179</v>
      </c>
      <c r="B16" s="392"/>
      <c r="C16" s="392"/>
      <c r="D16" s="170" t="s">
        <v>178</v>
      </c>
      <c r="E16" s="176">
        <v>3.7999999999999999E-2</v>
      </c>
    </row>
    <row r="17" spans="1:5" ht="12.75" customHeight="1">
      <c r="A17" s="391" t="s">
        <v>180</v>
      </c>
      <c r="B17" s="392"/>
      <c r="C17" s="392"/>
      <c r="D17" s="170" t="s">
        <v>531</v>
      </c>
      <c r="E17" s="176">
        <v>3.2000000000000002E-3</v>
      </c>
    </row>
    <row r="18" spans="1:5" ht="12.75" customHeight="1">
      <c r="A18" s="391" t="s">
        <v>540</v>
      </c>
      <c r="B18" s="392"/>
      <c r="C18" s="392"/>
      <c r="D18" s="170" t="s">
        <v>181</v>
      </c>
      <c r="E18" s="176">
        <v>5.0000000000000001E-3</v>
      </c>
    </row>
    <row r="19" spans="1:5" ht="12.75" customHeight="1">
      <c r="A19" s="391" t="s">
        <v>183</v>
      </c>
      <c r="B19" s="392"/>
      <c r="C19" s="392"/>
      <c r="D19" s="170" t="s">
        <v>182</v>
      </c>
      <c r="E19" s="176">
        <v>1.0200000000000001E-2</v>
      </c>
    </row>
    <row r="20" spans="1:5" ht="12.75" customHeight="1">
      <c r="A20" s="391" t="s">
        <v>185</v>
      </c>
      <c r="B20" s="392"/>
      <c r="C20" s="392"/>
      <c r="D20" s="170" t="s">
        <v>184</v>
      </c>
      <c r="E20" s="176">
        <v>6.6400000000000001E-2</v>
      </c>
    </row>
    <row r="21" spans="1:5" ht="12.75" customHeight="1">
      <c r="A21" s="391" t="s">
        <v>541</v>
      </c>
      <c r="B21" s="392"/>
      <c r="C21" s="392"/>
      <c r="D21" s="170" t="s">
        <v>532</v>
      </c>
      <c r="E21" s="176">
        <v>3.6499999999999998E-2</v>
      </c>
    </row>
    <row r="22" spans="1:5" ht="12.75" customHeight="1">
      <c r="A22" s="391" t="s">
        <v>542</v>
      </c>
      <c r="B22" s="392"/>
      <c r="C22" s="392"/>
      <c r="D22" s="170" t="s">
        <v>533</v>
      </c>
      <c r="E22" s="176">
        <v>2.5000000000000001E-2</v>
      </c>
    </row>
    <row r="23" spans="1:5" ht="12.75" customHeight="1">
      <c r="A23" s="391" t="s">
        <v>543</v>
      </c>
      <c r="B23" s="392"/>
      <c r="C23" s="392"/>
      <c r="D23" s="170" t="s">
        <v>534</v>
      </c>
      <c r="E23" s="176">
        <v>0</v>
      </c>
    </row>
    <row r="24" spans="1:5" ht="12.75" customHeight="1">
      <c r="A24" s="391" t="s">
        <v>544</v>
      </c>
      <c r="B24" s="392"/>
      <c r="C24" s="392"/>
      <c r="D24" s="170" t="s">
        <v>535</v>
      </c>
      <c r="E24" s="176">
        <v>0.2009</v>
      </c>
    </row>
    <row r="25" spans="1:5" ht="12.75" customHeight="1" thickBot="1">
      <c r="A25" s="422" t="s">
        <v>545</v>
      </c>
      <c r="B25" s="423"/>
      <c r="C25" s="423"/>
      <c r="D25" s="175" t="s">
        <v>536</v>
      </c>
      <c r="E25" s="177">
        <v>0.2009</v>
      </c>
    </row>
    <row r="26" spans="1:5" ht="12.75" customHeight="1">
      <c r="A26" s="167"/>
      <c r="B26" s="167"/>
      <c r="C26" s="167"/>
      <c r="D26" s="167"/>
      <c r="E26" s="167"/>
    </row>
    <row r="27" spans="1:5" ht="12.75" customHeight="1">
      <c r="A27" s="167"/>
      <c r="B27" s="167"/>
      <c r="C27" s="167"/>
      <c r="D27" s="167"/>
      <c r="E27" s="167"/>
    </row>
    <row r="28" spans="1:5" ht="12.75" customHeight="1">
      <c r="A28" s="427" t="s">
        <v>549</v>
      </c>
      <c r="B28" s="427"/>
      <c r="C28" s="427"/>
      <c r="D28" s="427"/>
      <c r="E28" s="427"/>
    </row>
    <row r="29" spans="1:5" ht="7.5" customHeight="1">
      <c r="A29" s="178"/>
      <c r="B29" s="178"/>
      <c r="C29" s="178"/>
      <c r="D29" s="178"/>
      <c r="E29" s="178"/>
    </row>
    <row r="30" spans="1:5" ht="12.75" customHeight="1">
      <c r="A30" s="428" t="s">
        <v>550</v>
      </c>
      <c r="B30" s="428"/>
      <c r="C30" s="428"/>
      <c r="D30" s="428"/>
      <c r="E30" s="428"/>
    </row>
    <row r="31" spans="1:5" ht="12.75" customHeight="1">
      <c r="A31" s="428" t="s">
        <v>551</v>
      </c>
      <c r="B31" s="428"/>
      <c r="C31" s="428"/>
      <c r="D31" s="428"/>
      <c r="E31" s="428"/>
    </row>
    <row r="32" spans="1:5" ht="12.75" customHeight="1" thickBot="1">
      <c r="A32" s="167"/>
      <c r="B32" s="167"/>
      <c r="C32" s="167"/>
      <c r="D32" s="167"/>
      <c r="E32" s="167"/>
    </row>
    <row r="33" spans="1:5" ht="37.5" customHeight="1">
      <c r="A33" s="429" t="s">
        <v>552</v>
      </c>
      <c r="B33" s="430"/>
      <c r="C33" s="430"/>
      <c r="D33" s="430"/>
      <c r="E33" s="431"/>
    </row>
    <row r="34" spans="1:5" ht="6" customHeight="1">
      <c r="A34" s="173"/>
      <c r="B34" s="167"/>
      <c r="C34" s="167"/>
      <c r="D34" s="167"/>
      <c r="E34" s="179"/>
    </row>
    <row r="35" spans="1:5" ht="40.5" customHeight="1" thickBot="1">
      <c r="A35" s="424" t="s">
        <v>553</v>
      </c>
      <c r="B35" s="425"/>
      <c r="C35" s="425"/>
      <c r="D35" s="425"/>
      <c r="E35" s="426"/>
    </row>
    <row r="36" spans="1:5" ht="5.25" customHeight="1" thickBot="1">
      <c r="A36" s="169"/>
      <c r="B36" s="169"/>
      <c r="C36" s="169"/>
      <c r="D36" s="169"/>
      <c r="E36" s="169"/>
    </row>
    <row r="37" spans="1:5">
      <c r="A37" s="393" t="s">
        <v>186</v>
      </c>
      <c r="B37" s="394"/>
      <c r="C37" s="395"/>
      <c r="D37" s="402" t="s">
        <v>105</v>
      </c>
      <c r="E37" s="403"/>
    </row>
    <row r="38" spans="1:5">
      <c r="A38" s="396"/>
      <c r="B38" s="397"/>
      <c r="C38" s="398"/>
      <c r="D38" s="404"/>
      <c r="E38" s="405"/>
    </row>
    <row r="39" spans="1:5">
      <c r="A39" s="396"/>
      <c r="B39" s="397"/>
      <c r="C39" s="398"/>
      <c r="D39" s="404"/>
      <c r="E39" s="405"/>
    </row>
    <row r="40" spans="1:5">
      <c r="A40" s="396"/>
      <c r="B40" s="397"/>
      <c r="C40" s="398"/>
      <c r="D40" s="404"/>
      <c r="E40" s="405"/>
    </row>
    <row r="41" spans="1:5">
      <c r="A41" s="396"/>
      <c r="B41" s="397"/>
      <c r="C41" s="398"/>
      <c r="D41" s="404"/>
      <c r="E41" s="405"/>
    </row>
    <row r="42" spans="1:5" ht="13.5" thickBot="1">
      <c r="A42" s="399"/>
      <c r="B42" s="400"/>
      <c r="C42" s="401"/>
      <c r="D42" s="406"/>
      <c r="E42" s="407"/>
    </row>
  </sheetData>
  <mergeCells count="27">
    <mergeCell ref="A35:E35"/>
    <mergeCell ref="A28:E28"/>
    <mergeCell ref="A30:E30"/>
    <mergeCell ref="A31:E31"/>
    <mergeCell ref="A33:E33"/>
    <mergeCell ref="A20:C20"/>
    <mergeCell ref="A37:C42"/>
    <mergeCell ref="D37:E42"/>
    <mergeCell ref="A10:E10"/>
    <mergeCell ref="A11:E11"/>
    <mergeCell ref="A12:E12"/>
    <mergeCell ref="A14:C14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8:E8"/>
    <mergeCell ref="A1:E1"/>
    <mergeCell ref="A2:E2"/>
    <mergeCell ref="A4:E4"/>
    <mergeCell ref="A5:E5"/>
    <mergeCell ref="A6:E6"/>
  </mergeCells>
  <printOptions horizontalCentered="1"/>
  <pageMargins left="0.78740157480314965" right="0.19685039370078741" top="0.78740157480314965" bottom="0.39370078740157483" header="0.31496062992125984" footer="0.31496062992125984"/>
  <pageSetup paperSize="9" scale="9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topLeftCell="A4" workbookViewId="0">
      <selection activeCell="B28" sqref="B28"/>
    </sheetView>
  </sheetViews>
  <sheetFormatPr defaultRowHeight="12.75"/>
  <cols>
    <col min="1" max="1" width="35.42578125" customWidth="1"/>
    <col min="2" max="2" width="11.42578125" customWidth="1"/>
  </cols>
  <sheetData>
    <row r="3" spans="1:2">
      <c r="A3" s="140" t="s">
        <v>372</v>
      </c>
      <c r="B3" s="139">
        <v>124.81</v>
      </c>
    </row>
    <row r="4" spans="1:2">
      <c r="B4" s="139"/>
    </row>
    <row r="5" spans="1:2">
      <c r="A5" t="s">
        <v>373</v>
      </c>
      <c r="B5" s="139">
        <v>3094.37</v>
      </c>
    </row>
    <row r="6" spans="1:2">
      <c r="B6" s="139"/>
    </row>
    <row r="7" spans="1:2">
      <c r="A7" s="141" t="s">
        <v>382</v>
      </c>
      <c r="B7" s="142">
        <f>38.57+272.08+65.64+82.74+74.02+104.09+32.39+22.23+11.33+10.14+22.84</f>
        <v>736.07</v>
      </c>
    </row>
    <row r="8" spans="1:2">
      <c r="A8" s="141" t="s">
        <v>380</v>
      </c>
      <c r="B8" s="142">
        <v>557.5</v>
      </c>
    </row>
    <row r="9" spans="1:2">
      <c r="A9" s="141" t="s">
        <v>381</v>
      </c>
      <c r="B9" s="142">
        <f>B7-B8</f>
        <v>178.57000000000005</v>
      </c>
    </row>
    <row r="10" spans="1:2">
      <c r="A10" t="s">
        <v>374</v>
      </c>
      <c r="B10" s="139">
        <f>662.1-7.07</f>
        <v>655.03</v>
      </c>
    </row>
    <row r="11" spans="1:2">
      <c r="A11" t="s">
        <v>375</v>
      </c>
      <c r="B11" s="139">
        <v>138.4</v>
      </c>
    </row>
    <row r="12" spans="1:2">
      <c r="A12" t="s">
        <v>376</v>
      </c>
      <c r="B12" s="139">
        <v>198.29</v>
      </c>
    </row>
    <row r="13" spans="1:2">
      <c r="B13" s="139"/>
    </row>
    <row r="14" spans="1:2">
      <c r="A14" t="s">
        <v>378</v>
      </c>
      <c r="B14" s="139">
        <v>242.99</v>
      </c>
    </row>
    <row r="15" spans="1:2">
      <c r="A15" s="140" t="s">
        <v>383</v>
      </c>
      <c r="B15" s="139">
        <f>198.77+53.38+460.34+139.35</f>
        <v>851.84</v>
      </c>
    </row>
    <row r="16" spans="1:2">
      <c r="A16" s="140" t="s">
        <v>384</v>
      </c>
      <c r="B16" s="139">
        <f>304.8*0.15</f>
        <v>45.72</v>
      </c>
    </row>
    <row r="17" spans="1:2">
      <c r="A17" s="140" t="s">
        <v>385</v>
      </c>
      <c r="B17" s="139">
        <f>663.15*0.07</f>
        <v>46.420500000000004</v>
      </c>
    </row>
    <row r="18" spans="1:2">
      <c r="A18" s="140" t="s">
        <v>386</v>
      </c>
      <c r="B18" s="139">
        <f>1.38*2</f>
        <v>2.76</v>
      </c>
    </row>
    <row r="20" spans="1:2">
      <c r="A20" s="140" t="s">
        <v>388</v>
      </c>
      <c r="B20" s="139">
        <f>42.19*0.3*0.05</f>
        <v>0.63284999999999991</v>
      </c>
    </row>
    <row r="21" spans="1:2">
      <c r="A21" s="140" t="s">
        <v>390</v>
      </c>
      <c r="B21" s="139">
        <f>B20</f>
        <v>0.63284999999999991</v>
      </c>
    </row>
    <row r="22" spans="1:2">
      <c r="A22" s="140" t="s">
        <v>391</v>
      </c>
      <c r="B22" s="139">
        <f>42.19*0.45</f>
        <v>18.985499999999998</v>
      </c>
    </row>
    <row r="23" spans="1:2">
      <c r="A23" s="140" t="s">
        <v>398</v>
      </c>
      <c r="B23" s="139">
        <f>42.19*0.5*0.05</f>
        <v>1.0547500000000001</v>
      </c>
    </row>
    <row r="24" spans="1:2">
      <c r="A24" s="140" t="s">
        <v>392</v>
      </c>
      <c r="B24" s="139">
        <f>0.9*42.19+(0.12*4)</f>
        <v>38.450999999999993</v>
      </c>
    </row>
    <row r="25" spans="1:2">
      <c r="A25" s="140" t="s">
        <v>393</v>
      </c>
      <c r="B25" s="139">
        <f>B24</f>
        <v>38.450999999999993</v>
      </c>
    </row>
    <row r="26" spans="1:2">
      <c r="A26" s="140" t="s">
        <v>394</v>
      </c>
      <c r="B26" s="139">
        <f>(0.9*42.19)+(0.12*4)</f>
        <v>38.450999999999993</v>
      </c>
    </row>
    <row r="27" spans="1:2">
      <c r="A27" s="140" t="s">
        <v>399</v>
      </c>
      <c r="B27">
        <v>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ORÇ. REFORMA</vt:lpstr>
      <vt:lpstr>ORÇAMENTO</vt:lpstr>
      <vt:lpstr>COMPOSIÇÕES - REFORMAS</vt:lpstr>
      <vt:lpstr>CRONOGRAMA</vt:lpstr>
      <vt:lpstr>BDI (2)</vt:lpstr>
      <vt:lpstr>Plan1</vt:lpstr>
      <vt:lpstr>'BDI (2)'!Area_de_impressao</vt:lpstr>
      <vt:lpstr>'COMPOSIÇÕES - REFORMAS'!Area_de_impressao</vt:lpstr>
      <vt:lpstr>CRONOGRAMA!Area_de_impressao</vt:lpstr>
      <vt:lpstr>'ORÇ. REFORMA'!Area_de_impressao</vt:lpstr>
      <vt:lpstr>ORÇAMENTO!Area_de_impressao</vt:lpstr>
      <vt:lpstr>'ORÇ. REFORMA'!Titulos_de_impressao</vt:lpstr>
      <vt:lpstr>ORÇAMENTO!Titulos_de_impressao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PedroNordt</dc:creator>
  <cp:lastModifiedBy>Neto</cp:lastModifiedBy>
  <cp:lastPrinted>2015-07-06T12:09:05Z</cp:lastPrinted>
  <dcterms:created xsi:type="dcterms:W3CDTF">2002-04-24T18:08:19Z</dcterms:created>
  <dcterms:modified xsi:type="dcterms:W3CDTF">2019-09-24T15:20:03Z</dcterms:modified>
</cp:coreProperties>
</file>