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 tabRatio="735" activeTab="2"/>
  </bookViews>
  <sheets>
    <sheet name="ORÇ. REFORMA" sheetId="30" r:id="rId1"/>
    <sheet name="ORÇAMENTO" sheetId="28" state="hidden" r:id="rId2"/>
    <sheet name="COMPOSIÇÕES - REFORMAS" sheetId="22" r:id="rId3"/>
    <sheet name="CRON. MÓD. 01 AO 06" sheetId="34" r:id="rId4"/>
    <sheet name="BDI (2)" sheetId="35" r:id="rId5"/>
  </sheets>
  <externalReferences>
    <externalReference r:id="rId6"/>
    <externalReference r:id="rId7"/>
    <externalReference r:id="rId8"/>
  </externalReferences>
  <definedNames>
    <definedName name="______ta105" localSheetId="3">#REF!</definedName>
    <definedName name="______ta105" localSheetId="0">#REF!</definedName>
    <definedName name="______ta105" localSheetId="1">#REF!</definedName>
    <definedName name="______ta105">#REF!</definedName>
    <definedName name="______ta157" localSheetId="3">#REF!</definedName>
    <definedName name="______ta157" localSheetId="0">#REF!</definedName>
    <definedName name="______ta157" localSheetId="1">#REF!</definedName>
    <definedName name="______ta157">#REF!</definedName>
    <definedName name="_____ta105" localSheetId="3">#REF!</definedName>
    <definedName name="_____ta105" localSheetId="0">#REF!</definedName>
    <definedName name="_____ta105" localSheetId="1">#REF!</definedName>
    <definedName name="_____ta105">#REF!</definedName>
    <definedName name="_____ta157" localSheetId="3">#REF!</definedName>
    <definedName name="_____ta157" localSheetId="0">#REF!</definedName>
    <definedName name="_____ta157" localSheetId="1">#REF!</definedName>
    <definedName name="_____ta157">#REF!</definedName>
    <definedName name="____ta105" localSheetId="3">#REF!</definedName>
    <definedName name="____ta105" localSheetId="0">#REF!</definedName>
    <definedName name="____ta105" localSheetId="1">#REF!</definedName>
    <definedName name="____ta105">#REF!</definedName>
    <definedName name="____ta157" localSheetId="3">#REF!</definedName>
    <definedName name="____ta157" localSheetId="0">#REF!</definedName>
    <definedName name="____ta157" localSheetId="1">#REF!</definedName>
    <definedName name="____ta157">#REF!</definedName>
    <definedName name="___ta105" localSheetId="3">#REF!</definedName>
    <definedName name="___ta105" localSheetId="0">#REF!</definedName>
    <definedName name="___ta105" localSheetId="1">#REF!</definedName>
    <definedName name="___ta105">#REF!</definedName>
    <definedName name="___ta157" localSheetId="3">#REF!</definedName>
    <definedName name="___ta157" localSheetId="0">#REF!</definedName>
    <definedName name="___ta157" localSheetId="1">#REF!</definedName>
    <definedName name="___ta157">#REF!</definedName>
    <definedName name="__apf1" localSheetId="3">#REF!</definedName>
    <definedName name="__apf1" localSheetId="0">#REF!</definedName>
    <definedName name="__apf1" localSheetId="1">#REF!</definedName>
    <definedName name="__apf1">#REF!</definedName>
    <definedName name="__cpf1" localSheetId="3">#REF!</definedName>
    <definedName name="__cpf1" localSheetId="0">#REF!</definedName>
    <definedName name="__cpf1" localSheetId="1">#REF!</definedName>
    <definedName name="__cpf1">#REF!</definedName>
    <definedName name="__ta105" localSheetId="3">#REF!</definedName>
    <definedName name="__ta105" localSheetId="0">#REF!</definedName>
    <definedName name="__ta105" localSheetId="1">#REF!</definedName>
    <definedName name="__ta105">#REF!</definedName>
    <definedName name="__ta157" localSheetId="3">#REF!</definedName>
    <definedName name="__ta157" localSheetId="0">#REF!</definedName>
    <definedName name="__ta157" localSheetId="1">#REF!</definedName>
    <definedName name="__ta157">#REF!</definedName>
    <definedName name="_5555" localSheetId="3">#REF!</definedName>
    <definedName name="_5555" localSheetId="0">#REF!</definedName>
    <definedName name="_5555" localSheetId="1">#REF!</definedName>
    <definedName name="_5555">#REF!</definedName>
    <definedName name="_apf1" localSheetId="3">#REF!</definedName>
    <definedName name="_apf1" localSheetId="0">#REF!</definedName>
    <definedName name="_apf1" localSheetId="1">#REF!</definedName>
    <definedName name="_apf1">#REF!</definedName>
    <definedName name="_cpf1" localSheetId="3">#REF!</definedName>
    <definedName name="_cpf1" localSheetId="0">#REF!</definedName>
    <definedName name="_cpf1" localSheetId="1">#REF!</definedName>
    <definedName name="_cpf1">#REF!</definedName>
    <definedName name="_xlnm._FilterDatabase" localSheetId="0" hidden="1">'ORÇ. REFORMA'!$D$1:$D$439</definedName>
    <definedName name="_sub1" localSheetId="3">#REF!</definedName>
    <definedName name="_sub1" localSheetId="0">#REF!</definedName>
    <definedName name="_sub1" localSheetId="1">#REF!</definedName>
    <definedName name="_sub1">#REF!</definedName>
    <definedName name="_sub2" localSheetId="3">#REF!</definedName>
    <definedName name="_sub2" localSheetId="0">#REF!</definedName>
    <definedName name="_sub2" localSheetId="1">#REF!</definedName>
    <definedName name="_sub2">#REF!</definedName>
    <definedName name="_sub3" localSheetId="3">#REF!</definedName>
    <definedName name="_sub3" localSheetId="0">#REF!</definedName>
    <definedName name="_sub3" localSheetId="1">#REF!</definedName>
    <definedName name="_sub3">#REF!</definedName>
    <definedName name="_sub4" localSheetId="3">#REF!</definedName>
    <definedName name="_sub4" localSheetId="0">#REF!</definedName>
    <definedName name="_sub4" localSheetId="1">#REF!</definedName>
    <definedName name="_sub4">#REF!</definedName>
    <definedName name="_ta105" localSheetId="3">#REF!</definedName>
    <definedName name="_ta105" localSheetId="0">#REF!</definedName>
    <definedName name="_ta105" localSheetId="1">#REF!</definedName>
    <definedName name="_ta105">#REF!</definedName>
    <definedName name="_ta157" localSheetId="3">#REF!</definedName>
    <definedName name="_ta157" localSheetId="0">#REF!</definedName>
    <definedName name="_ta157" localSheetId="1">#REF!</definedName>
    <definedName name="_ta157">#REF!</definedName>
    <definedName name="a" localSheetId="3">#REF!</definedName>
    <definedName name="a" localSheetId="0">#REF!</definedName>
    <definedName name="a" localSheetId="1">#REF!</definedName>
    <definedName name="a">#REF!</definedName>
    <definedName name="A500000000000000000000" localSheetId="3">#REF!</definedName>
    <definedName name="A500000000000000000000" localSheetId="0">#REF!</definedName>
    <definedName name="A500000000000000000000" localSheetId="1">#REF!</definedName>
    <definedName name="A500000000000000000000">#REF!</definedName>
    <definedName name="aapoio3por2por02" localSheetId="3">#REF!</definedName>
    <definedName name="aapoio3por2por02" localSheetId="0">#REF!</definedName>
    <definedName name="aapoio3por2por02" localSheetId="1">#REF!</definedName>
    <definedName name="aapoio3por2por02">#REF!</definedName>
    <definedName name="aapoio3por8por03" localSheetId="3">#REF!</definedName>
    <definedName name="aapoio3por8por03" localSheetId="0">#REF!</definedName>
    <definedName name="aapoio3por8por03" localSheetId="1">#REF!</definedName>
    <definedName name="aapoio3por8por03">#REF!</definedName>
    <definedName name="abc" localSheetId="3">#REF!</definedName>
    <definedName name="abc" localSheetId="0">#REF!</definedName>
    <definedName name="abc" localSheetId="1">#REF!</definedName>
    <definedName name="abc">#REF!</definedName>
    <definedName name="ACwvu.Características." localSheetId="3" hidden="1">#REF!</definedName>
    <definedName name="ACwvu.Características." localSheetId="0" hidden="1">#REF!</definedName>
    <definedName name="ACwvu.Características." localSheetId="1" hidden="1">#REF!</definedName>
    <definedName name="ACwvu.Características." hidden="1">#REF!</definedName>
    <definedName name="ACwvu.Ciclos." localSheetId="3" hidden="1">#REF!</definedName>
    <definedName name="ACwvu.Ciclos." localSheetId="0" hidden="1">#REF!</definedName>
    <definedName name="ACwvu.Ciclos." localSheetId="1" hidden="1">#REF!</definedName>
    <definedName name="ACwvu.Ciclos." hidden="1">#REF!</definedName>
    <definedName name="ACwvu.Custos." localSheetId="3" hidden="1">#REF!</definedName>
    <definedName name="ACwvu.Custos." localSheetId="0" hidden="1">#REF!</definedName>
    <definedName name="ACwvu.Custos." localSheetId="1" hidden="1">#REF!</definedName>
    <definedName name="ACwvu.Custos." hidden="1">#REF!</definedName>
    <definedName name="ACwvu.Recursos." localSheetId="3" hidden="1">#REF!</definedName>
    <definedName name="ACwvu.Recursos." localSheetId="0" hidden="1">#REF!</definedName>
    <definedName name="ACwvu.Recursos." localSheetId="1" hidden="1">#REF!</definedName>
    <definedName name="ACwvu.Recursos." hidden="1">#REF!</definedName>
    <definedName name="ADS" localSheetId="3">#REF!</definedName>
    <definedName name="ADS" localSheetId="0">#REF!</definedName>
    <definedName name="ADS" localSheetId="1">#REF!</definedName>
    <definedName name="ADS">#REF!</definedName>
    <definedName name="alvenaria" localSheetId="3">#REF!</definedName>
    <definedName name="alvenaria" localSheetId="0">#REF!</definedName>
    <definedName name="alvenaria" localSheetId="1">#REF!</definedName>
    <definedName name="alvenaria">#REF!</definedName>
    <definedName name="andaime" localSheetId="3">#REF!</definedName>
    <definedName name="andaime" localSheetId="0">#REF!</definedName>
    <definedName name="andaime" localSheetId="1">#REF!</definedName>
    <definedName name="andaime">#REF!</definedName>
    <definedName name="apontador" localSheetId="3">#REF!</definedName>
    <definedName name="apontador" localSheetId="0">#REF!</definedName>
    <definedName name="apontador" localSheetId="1">#REF!</definedName>
    <definedName name="apontador">#REF!</definedName>
    <definedName name="_xlnm.Print_Area" localSheetId="4">'BDI (2)'!$A$1:$E$42</definedName>
    <definedName name="_xlnm.Print_Area" localSheetId="2">'COMPOSIÇÕES - REFORMAS'!$A$1:$H$263</definedName>
    <definedName name="_xlnm.Print_Area" localSheetId="3">'CRON. MÓD. 01 AO 06'!$A$1:$G$66</definedName>
    <definedName name="_xlnm.Print_Area" localSheetId="0">'ORÇ. REFORMA'!$A$1:$J$303</definedName>
    <definedName name="_xlnm.Print_Area" localSheetId="1">ORÇAMENTO!$A$1:$J$144</definedName>
    <definedName name="_xlnm.Print_Area">#REF!</definedName>
    <definedName name="ASDS" localSheetId="3">#REF!</definedName>
    <definedName name="ASDS" localSheetId="0">#REF!</definedName>
    <definedName name="ASDS" localSheetId="1">#REF!</definedName>
    <definedName name="ASDS">#REF!</definedName>
    <definedName name="auxiliar" localSheetId="3">#REF!</definedName>
    <definedName name="auxiliar" localSheetId="0">#REF!</definedName>
    <definedName name="auxiliar" localSheetId="1">#REF!</definedName>
    <definedName name="auxiliar">#REF!</definedName>
    <definedName name="bacia16" localSheetId="3">#REF!</definedName>
    <definedName name="bacia16" localSheetId="0">#REF!</definedName>
    <definedName name="bacia16" localSheetId="1">#REF!</definedName>
    <definedName name="bacia16">#REF!</definedName>
    <definedName name="bdi" localSheetId="3">#REF!</definedName>
    <definedName name="bdi" localSheetId="0">#REF!</definedName>
    <definedName name="bdi" localSheetId="1">#REF!</definedName>
    <definedName name="bdi">#REF!</definedName>
    <definedName name="capataz" localSheetId="3">#REF!</definedName>
    <definedName name="capataz" localSheetId="0">#REF!</definedName>
    <definedName name="capataz" localSheetId="1">#REF!</definedName>
    <definedName name="capataz">#REF!</definedName>
    <definedName name="carpinteiro" localSheetId="3">#REF!</definedName>
    <definedName name="carpinteiro" localSheetId="0">#REF!</definedName>
    <definedName name="carpinteiro" localSheetId="1">#REF!</definedName>
    <definedName name="carpinteiro">#REF!</definedName>
    <definedName name="CC" localSheetId="3">#REF!</definedName>
    <definedName name="CC" localSheetId="0">#REF!</definedName>
    <definedName name="CC" localSheetId="1">#REF!</definedName>
    <definedName name="CC">#REF!</definedName>
    <definedName name="cccccc" localSheetId="3">#REF!</definedName>
    <definedName name="cccccc" localSheetId="0">#REF!</definedName>
    <definedName name="cccccc" localSheetId="1">#REF!</definedName>
    <definedName name="cccccc">#REF!</definedName>
    <definedName name="concreto15" localSheetId="3">#REF!</definedName>
    <definedName name="concreto15" localSheetId="0">#REF!</definedName>
    <definedName name="concreto15" localSheetId="1">#REF!</definedName>
    <definedName name="concreto15">#REF!</definedName>
    <definedName name="copiadowntown" localSheetId="3" hidden="1">{"características",#N/A,TRUE,"Imprime1";"ciclos",#N/A,TRUE,"Imprime1"}</definedName>
    <definedName name="copiadowntown" hidden="1">{"características",#N/A,TRUE,"Imprime1";"ciclos",#N/A,TRUE,"Imprime1"}</definedName>
    <definedName name="cpaux" localSheetId="3">#REF!</definedName>
    <definedName name="cpaux" localSheetId="0">#REF!</definedName>
    <definedName name="cpaux" localSheetId="1">#REF!</definedName>
    <definedName name="cpaux">#REF!</definedName>
    <definedName name="CPU" localSheetId="3">#REF!</definedName>
    <definedName name="CPU" localSheetId="0">#REF!</definedName>
    <definedName name="CPU" localSheetId="1">#REF!</definedName>
    <definedName name="CPU">#REF!</definedName>
    <definedName name="crav3Tr32" localSheetId="3">#REF!</definedName>
    <definedName name="crav3Tr32" localSheetId="0">#REF!</definedName>
    <definedName name="crav3Tr32" localSheetId="1">#REF!</definedName>
    <definedName name="crav3Tr32">#REF!</definedName>
    <definedName name="cravTr68" localSheetId="3">#REF!</definedName>
    <definedName name="cravTr68" localSheetId="0">#REF!</definedName>
    <definedName name="cravTr68" localSheetId="1">#REF!</definedName>
    <definedName name="cravTr68">#REF!</definedName>
    <definedName name="CustoPMVC" localSheetId="3">#REF!</definedName>
    <definedName name="CustoPMVC" localSheetId="0">#REF!</definedName>
    <definedName name="CustoPMVC" localSheetId="1">#REF!</definedName>
    <definedName name="CustoPMVC">#REF!</definedName>
    <definedName name="DDD" localSheetId="3">#REF!</definedName>
    <definedName name="DDD" localSheetId="0">#REF!</definedName>
    <definedName name="DDD">#REF!</definedName>
    <definedName name="dfdf" localSheetId="3">#REF!</definedName>
    <definedName name="dfdf" localSheetId="0">#REF!</definedName>
    <definedName name="dfdf" localSheetId="1">#REF!</definedName>
    <definedName name="dfdf">#REF!</definedName>
    <definedName name="elevação" localSheetId="3">#REF!</definedName>
    <definedName name="elevação" localSheetId="0">#REF!</definedName>
    <definedName name="elevação" localSheetId="1">#REF!</definedName>
    <definedName name="elevação">#REF!</definedName>
    <definedName name="encarregadoAr" localSheetId="3">#REF!</definedName>
    <definedName name="encarregadoAr" localSheetId="0">#REF!</definedName>
    <definedName name="encarregadoAr" localSheetId="1">#REF!</definedName>
    <definedName name="encarregadoAr">#REF!</definedName>
    <definedName name="enchimento" localSheetId="3">#REF!</definedName>
    <definedName name="enchimento" localSheetId="0">#REF!</definedName>
    <definedName name="enchimento" localSheetId="1">#REF!</definedName>
    <definedName name="enchimento">#REF!</definedName>
    <definedName name="engenheiro" localSheetId="3">#REF!</definedName>
    <definedName name="engenheiro" localSheetId="0">#REF!</definedName>
    <definedName name="engenheiro" localSheetId="1">#REF!</definedName>
    <definedName name="engenheiro">#REF!</definedName>
    <definedName name="enroPA" localSheetId="3">#REF!</definedName>
    <definedName name="enroPA" localSheetId="0">#REF!</definedName>
    <definedName name="enroPA" localSheetId="1">#REF!</definedName>
    <definedName name="enroPA">#REF!</definedName>
    <definedName name="ensecadeira5" localSheetId="3">#REF!</definedName>
    <definedName name="ensecadeira5" localSheetId="0">#REF!</definedName>
    <definedName name="ensecadeira5" localSheetId="1">#REF!</definedName>
    <definedName name="ensecadeira5">#REF!</definedName>
    <definedName name="escavacao.2" localSheetId="3">#REF!</definedName>
    <definedName name="escavacao.2" localSheetId="0">#REF!</definedName>
    <definedName name="escavacao.2" localSheetId="1">#REF!</definedName>
    <definedName name="escavacao.2">#REF!</definedName>
    <definedName name="escoramentof" localSheetId="3">#REF!</definedName>
    <definedName name="escoramentof" localSheetId="0">#REF!</definedName>
    <definedName name="escoramentof" localSheetId="1">#REF!</definedName>
    <definedName name="escoramentof">#REF!</definedName>
    <definedName name="ESS" localSheetId="3">#REF!</definedName>
    <definedName name="ESS" localSheetId="0">#REF!</definedName>
    <definedName name="ESS">#REF!</definedName>
    <definedName name="Excel_BuiltIn_Print_Area_2">"$#REF!.$A$8:$D$82"</definedName>
    <definedName name="Excel_BuiltIn_Print_Area_2_1_1">"$#REF!.$A$7:$J$73"</definedName>
    <definedName name="Excel_BuiltIn_Print_Area_3">"$#REF!.$A$8:$D$76"</definedName>
    <definedName name="Excel_BuiltIn_Print_Area_3_1">"$#REF!.$A$7:$K$92"</definedName>
    <definedName name="Excel_BuiltIn_Print_Area_3_1_1">"$#REF!.$A$7:$K$91"</definedName>
    <definedName name="Excel_BuiltIn_Print_Titles_3_1">"$#REF!.$A$7:$IV$15"</definedName>
    <definedName name="f" localSheetId="3">#REF!</definedName>
    <definedName name="f" localSheetId="0">#REF!</definedName>
    <definedName name="f" localSheetId="1">#REF!</definedName>
    <definedName name="f">#REF!</definedName>
    <definedName name="feitor" localSheetId="3">#REF!</definedName>
    <definedName name="feitor" localSheetId="0">#REF!</definedName>
    <definedName name="feitor" localSheetId="1">#REF!</definedName>
    <definedName name="feitor">#REF!</definedName>
    <definedName name="ferreiro" localSheetId="3">#REF!</definedName>
    <definedName name="ferreiro" localSheetId="0">#REF!</definedName>
    <definedName name="ferreiro" localSheetId="1">#REF!</definedName>
    <definedName name="ferreiro">#REF!</definedName>
    <definedName name="financ">'[1]CRON. FÍSICO-FINANCEIRO HABIT.'!$G$6</definedName>
    <definedName name="forcortdob" localSheetId="3">#REF!</definedName>
    <definedName name="forcortdob" localSheetId="0">#REF!</definedName>
    <definedName name="forcortdob" localSheetId="1">#REF!</definedName>
    <definedName name="forcortdob">#REF!</definedName>
    <definedName name="formacurva" localSheetId="3">#REF!</definedName>
    <definedName name="formacurva" localSheetId="0">#REF!</definedName>
    <definedName name="formacurva" localSheetId="1">#REF!</definedName>
    <definedName name="formacurva">#REF!</definedName>
    <definedName name="formaplana" localSheetId="3">#REF!</definedName>
    <definedName name="formaplana" localSheetId="0">#REF!</definedName>
    <definedName name="formaplana" localSheetId="1">#REF!</definedName>
    <definedName name="formaplana">#REF!</definedName>
    <definedName name="fornec3Tr32" localSheetId="3">#REF!</definedName>
    <definedName name="fornec3Tr32" localSheetId="0">#REF!</definedName>
    <definedName name="fornec3Tr32" localSheetId="1">#REF!</definedName>
    <definedName name="fornec3Tr32">#REF!</definedName>
    <definedName name="fornecTr68" localSheetId="3">#REF!</definedName>
    <definedName name="fornecTr68" localSheetId="0">#REF!</definedName>
    <definedName name="fornecTr68" localSheetId="1">#REF!</definedName>
    <definedName name="fornecTr68">#REF!</definedName>
    <definedName name="furador" localSheetId="3">#REF!</definedName>
    <definedName name="furador" localSheetId="0">#REF!</definedName>
    <definedName name="furador" localSheetId="1">#REF!</definedName>
    <definedName name="furador">#REF!</definedName>
    <definedName name="gcorpo" localSheetId="3">#REF!</definedName>
    <definedName name="gcorpo" localSheetId="0">#REF!</definedName>
    <definedName name="gcorpo" localSheetId="1">#REF!</definedName>
    <definedName name="gcorpo">#REF!</definedName>
    <definedName name="geral" localSheetId="3">#REF!</definedName>
    <definedName name="geral" localSheetId="0">#REF!</definedName>
    <definedName name="geral" localSheetId="1">#REF!</definedName>
    <definedName name="geral">#REF!</definedName>
    <definedName name="GFF" localSheetId="3">#REF!</definedName>
    <definedName name="GFF">#REF!</definedName>
    <definedName name="_xlnm.Recorder" localSheetId="4">#REF!</definedName>
    <definedName name="_xlnm.Recorder" localSheetId="3">#REF!</definedName>
    <definedName name="_xlnm.Recorder" localSheetId="0">#REF!</definedName>
    <definedName name="_xlnm.Recorder" localSheetId="1">#REF!</definedName>
    <definedName name="_xlnm.Recorder">#REF!</definedName>
    <definedName name="hbomba" localSheetId="3">#REF!</definedName>
    <definedName name="hbomba" localSheetId="0">#REF!</definedName>
    <definedName name="hbomba" localSheetId="1">#REF!</definedName>
    <definedName name="hbomba">#REF!</definedName>
    <definedName name="INSUMOS" localSheetId="3">#REF!</definedName>
    <definedName name="INSUMOS" localSheetId="0">#REF!</definedName>
    <definedName name="INSUMOS" localSheetId="1">#REF!</definedName>
    <definedName name="INSUMOS">#REF!</definedName>
    <definedName name="jeribu" localSheetId="3">#REF!</definedName>
    <definedName name="jeribu" localSheetId="0">#REF!</definedName>
    <definedName name="jeribu" localSheetId="1">#REF!</definedName>
    <definedName name="jeribu">#REF!</definedName>
    <definedName name="k" localSheetId="3">#REF!</definedName>
    <definedName name="k" localSheetId="0">#REF!</definedName>
    <definedName name="k" localSheetId="1">#REF!</definedName>
    <definedName name="k">#REF!</definedName>
    <definedName name="kg" localSheetId="3">#REF!</definedName>
    <definedName name="kg" localSheetId="0">#REF!</definedName>
    <definedName name="kg" localSheetId="1">#REF!</definedName>
    <definedName name="kg">#REF!</definedName>
    <definedName name="lama" localSheetId="3">#REF!</definedName>
    <definedName name="lama" localSheetId="0">#REF!</definedName>
    <definedName name="lama" localSheetId="1">#REF!</definedName>
    <definedName name="lama">#REF!</definedName>
    <definedName name="leis" localSheetId="3">#REF!</definedName>
    <definedName name="leis" localSheetId="0">#REF!</definedName>
    <definedName name="leis" localSheetId="1">#REF!</definedName>
    <definedName name="leis">#REF!</definedName>
    <definedName name="Macro101" localSheetId="3">[2]!Macro16</definedName>
    <definedName name="Macro101" localSheetId="0">[2]!Macro16</definedName>
    <definedName name="Macro101" localSheetId="1">[2]!Macro16</definedName>
    <definedName name="Macro101">[2]!Macro16</definedName>
    <definedName name="Macro16">#N/A</definedName>
    <definedName name="mãodeobra" localSheetId="3">#REF!</definedName>
    <definedName name="mãodeobra" localSheetId="0">#REF!</definedName>
    <definedName name="mãodeobra" localSheetId="1">#REF!</definedName>
    <definedName name="mãodeobra">#REF!</definedName>
    <definedName name="massacara" localSheetId="3">#REF!</definedName>
    <definedName name="massacara" localSheetId="0">#REF!</definedName>
    <definedName name="massacara" localSheetId="1">#REF!</definedName>
    <definedName name="massacara">#REF!</definedName>
    <definedName name="materiais" localSheetId="3">#REF!</definedName>
    <definedName name="materiais" localSheetId="0">#REF!</definedName>
    <definedName name="materiais" localSheetId="1">#REF!</definedName>
    <definedName name="materiais">#REF!</definedName>
    <definedName name="mestre" localSheetId="3">#REF!</definedName>
    <definedName name="mestre" localSheetId="0">#REF!</definedName>
    <definedName name="mestre" localSheetId="1">#REF!</definedName>
    <definedName name="mestre">#REF!</definedName>
    <definedName name="nome" localSheetId="3">#REF!</definedName>
    <definedName name="nome" localSheetId="0">#REF!</definedName>
    <definedName name="nome" localSheetId="1">#REF!</definedName>
    <definedName name="nome">#REF!</definedName>
    <definedName name="NOVOS" localSheetId="3">#REF!</definedName>
    <definedName name="NOVOS" localSheetId="0">#REF!</definedName>
    <definedName name="NOVOS" localSheetId="1">#REF!</definedName>
    <definedName name="NOVOS">#REF!</definedName>
    <definedName name="operabate" localSheetId="3">#REF!</definedName>
    <definedName name="operabate" localSheetId="0">#REF!</definedName>
    <definedName name="operabate" localSheetId="1">#REF!</definedName>
    <definedName name="operabate">#REF!</definedName>
    <definedName name="ORÇAMENTO" localSheetId="3" hidden="1">{"características",#N/A,TRUE,"Imprime1";"ciclos",#N/A,TRUE,"Imprime1"}</definedName>
    <definedName name="ORÇAMENTO" hidden="1">{"características",#N/A,TRUE,"Imprime1";"ciclos",#N/A,TRUE,"Imprime1"}</definedName>
    <definedName name="paux" localSheetId="3">#REF!</definedName>
    <definedName name="paux" localSheetId="0">#REF!</definedName>
    <definedName name="paux" localSheetId="1">#REF!</definedName>
    <definedName name="paux">#REF!</definedName>
    <definedName name="pedreiro" localSheetId="3">#REF!</definedName>
    <definedName name="pedreiro" localSheetId="0">#REF!</definedName>
    <definedName name="pedreiro" localSheetId="1">#REF!</definedName>
    <definedName name="pedreiro">#REF!</definedName>
    <definedName name="pinturas" localSheetId="3">#REF!</definedName>
    <definedName name="pinturas" localSheetId="0">#REF!</definedName>
    <definedName name="pinturas" localSheetId="1">#REF!</definedName>
    <definedName name="pinturas">#REF!</definedName>
    <definedName name="PLAN" localSheetId="3">#REF!</definedName>
    <definedName name="PLAN" localSheetId="0">#REF!</definedName>
    <definedName name="PLAN" localSheetId="1">#REF!</definedName>
    <definedName name="PLAN">#REF!</definedName>
    <definedName name="PLANILHA" localSheetId="3">#REF!</definedName>
    <definedName name="PLANILHA" localSheetId="0">#REF!</definedName>
    <definedName name="PLANILHA" localSheetId="1">#REF!</definedName>
    <definedName name="PLANILHA">#REF!</definedName>
    <definedName name="ponteest1650" localSheetId="3">#REF!</definedName>
    <definedName name="ponteest1650" localSheetId="0">#REF!</definedName>
    <definedName name="ponteest1650" localSheetId="1">#REF!</definedName>
    <definedName name="ponteest1650">#REF!</definedName>
    <definedName name="ponteest856" localSheetId="3">#REF!</definedName>
    <definedName name="ponteest856" localSheetId="0">#REF!</definedName>
    <definedName name="ponteest856" localSheetId="1">#REF!</definedName>
    <definedName name="ponteest856">#REF!</definedName>
    <definedName name="ponteest894" localSheetId="3">#REF!</definedName>
    <definedName name="ponteest894" localSheetId="0">#REF!</definedName>
    <definedName name="ponteest894" localSheetId="1">#REF!</definedName>
    <definedName name="ponteest894">#REF!</definedName>
    <definedName name="PRECO" localSheetId="3">#REF!</definedName>
    <definedName name="PRECO" localSheetId="0">#REF!</definedName>
    <definedName name="PRECO" localSheetId="1">#REF!</definedName>
    <definedName name="PRECO">#REF!</definedName>
    <definedName name="preco1" localSheetId="3">#REF!</definedName>
    <definedName name="preco1" localSheetId="0">#REF!</definedName>
    <definedName name="preco1" localSheetId="1">#REF!</definedName>
    <definedName name="preco1">#REF!</definedName>
    <definedName name="PRINT_AREA_MI" localSheetId="3">#REF!</definedName>
    <definedName name="PRINT_AREA_MI" localSheetId="0">#REF!</definedName>
    <definedName name="PRINT_AREA_MI" localSheetId="1">#REF!</definedName>
    <definedName name="PRINT_AREA_MI">#REF!</definedName>
    <definedName name="PRINT_TITLES_MI" localSheetId="3">#REF!</definedName>
    <definedName name="PRINT_TITLES_MI" localSheetId="0">#REF!</definedName>
    <definedName name="PRINT_TITLES_MI" localSheetId="1">#REF!</definedName>
    <definedName name="PRINT_TITLES_MI">#REF!</definedName>
    <definedName name="queiroz" localSheetId="3">#REF!</definedName>
    <definedName name="queiroz" localSheetId="0">#REF!</definedName>
    <definedName name="queiroz" localSheetId="1">#REF!</definedName>
    <definedName name="queiroz">#REF!</definedName>
    <definedName name="s" localSheetId="3">#REF!</definedName>
    <definedName name="s" localSheetId="0">#REF!</definedName>
    <definedName name="s" localSheetId="1">#REF!</definedName>
    <definedName name="s">#REF!</definedName>
    <definedName name="SBDBBBF" localSheetId="3">#REF!</definedName>
    <definedName name="SBDBBBF" localSheetId="0">#REF!</definedName>
    <definedName name="SBDBBBF" localSheetId="1">#REF!</definedName>
    <definedName name="SBDBBBF">#REF!</definedName>
    <definedName name="servente" localSheetId="3">#REF!</definedName>
    <definedName name="servente" localSheetId="0">#REF!</definedName>
    <definedName name="servente" localSheetId="1">#REF!</definedName>
    <definedName name="servente">#REF!</definedName>
    <definedName name="serventep" localSheetId="3">#REF!</definedName>
    <definedName name="serventep" localSheetId="0">#REF!</definedName>
    <definedName name="serventep" localSheetId="1">#REF!</definedName>
    <definedName name="serventep">#REF!</definedName>
    <definedName name="servi" localSheetId="3">#REF!</definedName>
    <definedName name="servi" localSheetId="0">#REF!</definedName>
    <definedName name="servi" localSheetId="1">#REF!</definedName>
    <definedName name="servi">#REF!</definedName>
    <definedName name="serviçosterceirizados" localSheetId="3">#REF!</definedName>
    <definedName name="serviçosterceirizados" localSheetId="0">#REF!</definedName>
    <definedName name="serviçosterceirizados" localSheetId="1">#REF!</definedName>
    <definedName name="serviçosterceirizados">#REF!</definedName>
    <definedName name="SINAPI_OUTUBRO" localSheetId="3">#REF!</definedName>
    <definedName name="SINAPI_OUTUBRO" localSheetId="0">#REF!</definedName>
    <definedName name="SINAPI_OUTUBRO" localSheetId="1">#REF!</definedName>
    <definedName name="SINAPI_OUTUBRO">#REF!</definedName>
    <definedName name="soldador" localSheetId="3">#REF!</definedName>
    <definedName name="soldador" localSheetId="0">#REF!</definedName>
    <definedName name="soldador" localSheetId="1">#REF!</definedName>
    <definedName name="soldador">#REF!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wvu.Características." localSheetId="3" hidden="1">#REF!</definedName>
    <definedName name="Swvu.Características." localSheetId="0" hidden="1">#REF!</definedName>
    <definedName name="Swvu.Características." localSheetId="1" hidden="1">#REF!</definedName>
    <definedName name="Swvu.Características." hidden="1">#REF!</definedName>
    <definedName name="Swvu.Ciclos." localSheetId="3" hidden="1">#REF!</definedName>
    <definedName name="Swvu.Ciclos." localSheetId="0" hidden="1">#REF!</definedName>
    <definedName name="Swvu.Ciclos." localSheetId="1" hidden="1">#REF!</definedName>
    <definedName name="Swvu.Ciclos." hidden="1">#REF!</definedName>
    <definedName name="Swvu.Custos." localSheetId="3" hidden="1">#REF!</definedName>
    <definedName name="Swvu.Custos." localSheetId="0" hidden="1">#REF!</definedName>
    <definedName name="Swvu.Custos." localSheetId="1" hidden="1">#REF!</definedName>
    <definedName name="Swvu.Custos." hidden="1">#REF!</definedName>
    <definedName name="Swvu.Recursos." localSheetId="3" hidden="1">#REF!</definedName>
    <definedName name="Swvu.Recursos." localSheetId="0" hidden="1">#REF!</definedName>
    <definedName name="Swvu.Recursos." localSheetId="1" hidden="1">#REF!</definedName>
    <definedName name="Swvu.Recursos." hidden="1">#REF!</definedName>
    <definedName name="teste" localSheetId="3">#REF!</definedName>
    <definedName name="teste" localSheetId="0">#REF!</definedName>
    <definedName name="teste" localSheetId="1">#REF!</definedName>
    <definedName name="teste">#REF!</definedName>
    <definedName name="teste1" localSheetId="3">#REF!</definedName>
    <definedName name="teste1" localSheetId="0">#REF!</definedName>
    <definedName name="teste1" localSheetId="1">#REF!</definedName>
    <definedName name="teste1">#REF!</definedName>
    <definedName name="teste2" localSheetId="3">#REF!</definedName>
    <definedName name="teste2" localSheetId="0">#REF!</definedName>
    <definedName name="teste2" localSheetId="1">#REF!</definedName>
    <definedName name="teste2">#REF!</definedName>
    <definedName name="teste3" localSheetId="3">#REF!</definedName>
    <definedName name="teste3" localSheetId="0">#REF!</definedName>
    <definedName name="teste3" localSheetId="1">#REF!</definedName>
    <definedName name="teste3">#REF!</definedName>
    <definedName name="Tijuipe" localSheetId="3">#REF!</definedName>
    <definedName name="Tijuipe" localSheetId="0">#REF!</definedName>
    <definedName name="Tijuipe" localSheetId="1">#REF!</definedName>
    <definedName name="Tijuipe">#REF!</definedName>
    <definedName name="tijuipinho" localSheetId="3">#REF!</definedName>
    <definedName name="tijuipinho" localSheetId="0">#REF!</definedName>
    <definedName name="tijuipinho" localSheetId="1">#REF!</definedName>
    <definedName name="tijuipinho">#REF!</definedName>
    <definedName name="TiposObras">[3]DADOS!$A$1:$A$6</definedName>
    <definedName name="TITULO" localSheetId="3">#REF!</definedName>
    <definedName name="TITULO" localSheetId="0">#REF!</definedName>
    <definedName name="TITULO" localSheetId="1">#REF!</definedName>
    <definedName name="TITULO">#REF!</definedName>
    <definedName name="_xlnm.Print_Titles" localSheetId="4">#REF!</definedName>
    <definedName name="_xlnm.Print_Titles" localSheetId="3">#REF!</definedName>
    <definedName name="_xlnm.Print_Titles" localSheetId="0">'ORÇ. REFORMA'!$9:$9</definedName>
    <definedName name="_xlnm.Print_Titles" localSheetId="1">ORÇAMENTO!$9:$9</definedName>
    <definedName name="_xlnm.Print_Titles">#REF!</definedName>
    <definedName name="topógrafo" localSheetId="3">#REF!</definedName>
    <definedName name="topógrafo" localSheetId="0">#REF!</definedName>
    <definedName name="topógrafo" localSheetId="1">#REF!</definedName>
    <definedName name="topógrafo">#REF!</definedName>
    <definedName name="transolo" localSheetId="3">#REF!</definedName>
    <definedName name="transolo" localSheetId="0">#REF!</definedName>
    <definedName name="transolo" localSheetId="1">#REF!</definedName>
    <definedName name="transolo">#REF!</definedName>
    <definedName name="tubulão" localSheetId="3">#REF!</definedName>
    <definedName name="tubulão" localSheetId="0">#REF!</definedName>
    <definedName name="tubulão" localSheetId="1">#REF!</definedName>
    <definedName name="tubulão">#REF!</definedName>
    <definedName name="tubulCA" localSheetId="3">#REF!</definedName>
    <definedName name="tubulCA" localSheetId="0">#REF!</definedName>
    <definedName name="tubulCA" localSheetId="1">#REF!</definedName>
    <definedName name="tubulCA">#REF!</definedName>
    <definedName name="usodeequipamentos" localSheetId="3">#REF!</definedName>
    <definedName name="usodeequipamentos" localSheetId="0">#REF!</definedName>
    <definedName name="usodeequipamentos" localSheetId="1">#REF!</definedName>
    <definedName name="usodeequipamentos">#REF!</definedName>
    <definedName name="vigia" localSheetId="3">#REF!</definedName>
    <definedName name="vigia" localSheetId="0">#REF!</definedName>
    <definedName name="vigia" localSheetId="1">#REF!</definedName>
    <definedName name="vigia">#REF!</definedName>
    <definedName name="w" localSheetId="3">#REF!</definedName>
    <definedName name="w" localSheetId="0">#REF!</definedName>
    <definedName name="w" localSheetId="1">#REF!</definedName>
    <definedName name="w">#REF!</definedName>
    <definedName name="wrn.relat1" localSheetId="3" hidden="1">{"características",#N/A,TRUE,"Imprime1";"ciclos",#N/A,TRUE,"Imprime1"}</definedName>
    <definedName name="wrn.relat1" hidden="1">{"características",#N/A,TRUE,"Imprime1";"ciclos",#N/A,TRUE,"Imprime1"}</definedName>
    <definedName name="wrn.relat1." localSheetId="3" hidden="1">{"características",#N/A,TRUE,"Imprime1";"ciclos",#N/A,TRUE,"Imprime1"}</definedName>
    <definedName name="wrn.relat1." hidden="1">{"características",#N/A,TRUE,"Imprime1";"ciclos",#N/A,TRUE,"Imprime1"}</definedName>
    <definedName name="wrn.relat2." localSheetId="3" hidden="1">{"Características",#N/A,TRUE,"Imprime1";"Custos",#N/A,TRUE,"Imprime1"}</definedName>
    <definedName name="wrn.relat2." hidden="1">{"Características",#N/A,TRUE,"Imprime1";"Custos",#N/A,TRUE,"Imprime1"}</definedName>
    <definedName name="wvu.Características." localSheetId="3" hidden="1">{TRUE,FALSE,-2.75,-17,579.75,300.75,FALSE,TRUE,TRUE,FALSE,0,1,#N/A,1,#N/A,9.6125,21.1764705882353,1,FALSE,FALSE,3,TRUE,1,FALSE,100,"Swvu.Características.","ACwvu.Características.",#N/A,FALSE,FALSE,0.78740157480315,0.78740157480315,0.748031496062992,0.866141732283465,1,"","&amp;R&amp;P",TRUE,FALSE,FALSE,FALSE,1,100,#N/A,#N/A,"=R5C1:R64C8","=R1:R4",FALSE,FALSE,FALSE,FALSE,TRUE,9,300,300,FALSE,FALSE,TRUE,TRUE,TRUE}</definedName>
    <definedName name="wvu.Características." hidden="1">{TRUE,FALSE,-2.75,-17,579.75,300.75,FALSE,TRUE,TRUE,FALSE,0,1,#N/A,1,#N/A,9.6125,21.1764705882353,1,FALSE,FALSE,3,TRUE,1,FALSE,100,"Swvu.Características.","ACwvu.Características.",#N/A,FALSE,FALSE,0.78740157480315,0.78740157480315,0.748031496062992,0.866141732283465,1,"","&amp;R&amp;P",TRUE,FALSE,FALSE,FALSE,1,100,#N/A,#N/A,"=R5C1:R64C8","=R1:R4",FALSE,FALSE,FALSE,FALSE,TRUE,9,300,300,FALSE,FALSE,TRUE,TRUE,TRUE}</definedName>
    <definedName name="wvu.Ciclos." localSheetId="3" hidden="1">{TRUE,FALSE,-2.75,-17,579.75,300.75,FALSE,TRUE,TRUE,FALSE,0,1,#N/A,50,#N/A,9.6125,21,1,FALSE,FALSE,3,TRUE,1,FALSE,100,"Swvu.Ciclos.","ACwvu.Ciclos.",#N/A,FALSE,FALSE,0.78740157480315,0.78740157480315,0.748031496062992,0.866141732283465,1,"","&amp;R&amp;P",TRUE,FALSE,FALSE,FALSE,1,80,#N/A,#N/A,"=R65C1:R127C8","=R1:R4",FALSE,FALSE,FALSE,FALSE,TRUE,9,300,300,FALSE,FALSE,TRUE,TRUE,TRUE}</definedName>
    <definedName name="wvu.Ciclos." hidden="1">{TRUE,FALSE,-2.75,-17,579.75,300.75,FALSE,TRUE,TRUE,FALSE,0,1,#N/A,50,#N/A,9.6125,21,1,FALSE,FALSE,3,TRUE,1,FALSE,100,"Swvu.Ciclos.","ACwvu.Ciclos.",#N/A,FALSE,FALSE,0.78740157480315,0.78740157480315,0.748031496062992,0.866141732283465,1,"","&amp;R&amp;P",TRUE,FALSE,FALSE,FALSE,1,80,#N/A,#N/A,"=R65C1:R127C8","=R1:R4",FALSE,FALSE,FALSE,FALSE,TRUE,9,300,300,FALSE,FALSE,TRUE,TRUE,TRUE}</definedName>
    <definedName name="wvu.Custos." localSheetId="3" hidden="1">{TRUE,FALSE,-2.75,-17,579.75,300.75,FALSE,TRUE,TRUE,FALSE,0,1,#N/A,120,#N/A,9.6125,19.4705882352941,1,FALSE,FALSE,3,TRUE,1,FALSE,100,"Swvu.Custos.","ACwvu.Custos.",#N/A,FALSE,FALSE,0.78740157480315,0.78740157480315,0.748031496062992,0.866141732283465,1,"","&amp;R&amp;P",TRUE,FALSE,FALSE,FALSE,1,80,#N/A,#N/A,"=R129C1:R193C8","=R1:R4",FALSE,FALSE,FALSE,FALSE,TRUE,9,300,300,FALSE,FALSE,TRUE,TRUE,TRUE}</definedName>
    <definedName name="wvu.Custos." hidden="1">{TRUE,FALSE,-2.75,-17,579.75,300.75,FALSE,TRUE,TRUE,FALSE,0,1,#N/A,120,#N/A,9.6125,19.4705882352941,1,FALSE,FALSE,3,TRUE,1,FALSE,100,"Swvu.Custos.","ACwvu.Custos.",#N/A,FALSE,FALSE,0.78740157480315,0.78740157480315,0.748031496062992,0.866141732283465,1,"","&amp;R&amp;P",TRUE,FALSE,FALSE,FALSE,1,80,#N/A,#N/A,"=R129C1:R193C8","=R1:R4",FALSE,FALSE,FALSE,FALSE,TRUE,9,300,300,FALSE,FALSE,TRUE,TRUE,TRUE}</definedName>
    <definedName name="wvu.Recursos." localSheetId="3" hidden="1">{TRUE,FALSE,-2.75,-17,579.75,300.75,FALSE,TRUE,TRUE,FALSE,0,1,#N/A,186,#N/A,9.6125,19.4117647058824,1,FALSE,FALSE,3,TRUE,1,FALSE,100,"Swvu.Recursos.","ACwvu.Recursos.",#N/A,FALSE,FALSE,0.78740157480315,0.78740157480315,0.748031496062992,0.866141732283465,1,"","&amp;R&amp;P",TRUE,FALSE,FALSE,FALSE,1,80,#N/A,#N/A,"=R195C1:R259C8","=R1:R4",FALSE,FALSE,FALSE,FALSE,TRUE,9,300,300,FALSE,FALSE,TRUE,TRUE,TRUE}</definedName>
    <definedName name="wvu.Recursos." hidden="1">{TRUE,FALSE,-2.75,-17,579.75,300.75,FALSE,TRUE,TRUE,FALSE,0,1,#N/A,186,#N/A,9.6125,19.4117647058824,1,FALSE,FALSE,3,TRUE,1,FALSE,100,"Swvu.Recursos.","ACwvu.Recursos.",#N/A,FALSE,FALSE,0.78740157480315,0.78740157480315,0.748031496062992,0.866141732283465,1,"","&amp;R&amp;P",TRUE,FALSE,FALSE,FALSE,1,80,#N/A,#N/A,"=R195C1:R259C8","=R1:R4",FALSE,FALSE,FALSE,FALSE,TRUE,9,300,300,FALSE,FALSE,TRUE,TRUE,TRUE}</definedName>
    <definedName name="X" localSheetId="3">#REF!</definedName>
    <definedName name="X" localSheetId="0">#REF!</definedName>
    <definedName name="X" localSheetId="1">#REF!</definedName>
    <definedName name="X">#REF!</definedName>
    <definedName name="xique" localSheetId="3">#REF!</definedName>
    <definedName name="xique" localSheetId="0">#REF!</definedName>
    <definedName name="xique" localSheetId="1">#REF!</definedName>
    <definedName name="xique">#REF!</definedName>
    <definedName name="y" localSheetId="3">#REF!</definedName>
    <definedName name="y" localSheetId="0">#REF!</definedName>
    <definedName name="y" localSheetId="1">#REF!</definedName>
    <definedName name="y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33" i="30" l="1"/>
  <c r="J133" i="30"/>
  <c r="H133" i="30"/>
  <c r="H214" i="22" l="1"/>
  <c r="H213" i="22"/>
  <c r="H186" i="22"/>
  <c r="H187" i="22"/>
  <c r="H185" i="22"/>
  <c r="H157" i="22" l="1"/>
  <c r="H158" i="22"/>
  <c r="H249" i="22" l="1"/>
  <c r="H250" i="22"/>
  <c r="H251" i="22"/>
  <c r="H252" i="22"/>
  <c r="H253" i="22"/>
  <c r="H254" i="22"/>
  <c r="H248" i="22"/>
  <c r="H255" i="22" l="1"/>
  <c r="G76" i="30" s="1"/>
  <c r="H235" i="22"/>
  <c r="H236" i="22"/>
  <c r="H237" i="22"/>
  <c r="H238" i="22"/>
  <c r="H239" i="22"/>
  <c r="H240" i="22"/>
  <c r="H241" i="22"/>
  <c r="H242" i="22"/>
  <c r="H234" i="22"/>
  <c r="H221" i="22"/>
  <c r="H222" i="22"/>
  <c r="H223" i="22"/>
  <c r="H224" i="22"/>
  <c r="H225" i="22"/>
  <c r="H226" i="22"/>
  <c r="H227" i="22"/>
  <c r="H228" i="22"/>
  <c r="H220" i="22"/>
  <c r="H210" i="22"/>
  <c r="H211" i="22"/>
  <c r="H212" i="22"/>
  <c r="H215" i="22"/>
  <c r="H209" i="22"/>
  <c r="G29" i="30" l="1"/>
  <c r="G256" i="30"/>
  <c r="G201" i="30"/>
  <c r="H243" i="22"/>
  <c r="G200" i="30" s="1"/>
  <c r="H229" i="22"/>
  <c r="G253" i="30" s="1"/>
  <c r="H216" i="22"/>
  <c r="G251" i="30" s="1"/>
  <c r="H163" i="22"/>
  <c r="H162" i="22"/>
  <c r="H161" i="22"/>
  <c r="H160" i="22"/>
  <c r="H159" i="22"/>
  <c r="H156" i="22"/>
  <c r="G255" i="30" l="1"/>
  <c r="G25" i="30"/>
  <c r="H164" i="22"/>
  <c r="G248" i="30" s="1"/>
  <c r="G72" i="30"/>
  <c r="G196" i="30"/>
  <c r="G254" i="30"/>
  <c r="G28" i="30"/>
  <c r="G75" i="30"/>
  <c r="G199" i="30"/>
  <c r="G27" i="30"/>
  <c r="G74" i="30"/>
  <c r="G198" i="30"/>
  <c r="G69" i="30"/>
  <c r="H172" i="22"/>
  <c r="H173" i="22"/>
  <c r="H174" i="22"/>
  <c r="H175" i="22"/>
  <c r="H176" i="22"/>
  <c r="H177" i="22"/>
  <c r="H178" i="22"/>
  <c r="H179" i="22"/>
  <c r="H180" i="22"/>
  <c r="H195" i="22"/>
  <c r="H196" i="22"/>
  <c r="H197" i="22"/>
  <c r="H198" i="22"/>
  <c r="H199" i="22"/>
  <c r="H200" i="22"/>
  <c r="H201" i="22"/>
  <c r="H202" i="22"/>
  <c r="H203" i="22"/>
  <c r="H204" i="22"/>
  <c r="H194" i="22"/>
  <c r="H193" i="22"/>
  <c r="H192" i="22"/>
  <c r="H171" i="22"/>
  <c r="H170" i="22"/>
  <c r="G21" i="30" l="1"/>
  <c r="G193" i="30"/>
  <c r="H205" i="22"/>
  <c r="H188" i="22"/>
  <c r="H181" i="22"/>
  <c r="G5" i="34"/>
  <c r="G58" i="30" l="1"/>
  <c r="G237" i="30"/>
  <c r="G291" i="30"/>
  <c r="G181" i="30"/>
  <c r="G5" i="22"/>
  <c r="I102" i="30"/>
  <c r="I103" i="30"/>
  <c r="I5" i="30" l="1"/>
  <c r="H159" i="30" s="1"/>
  <c r="J159" i="30" s="1"/>
  <c r="K42" i="22"/>
  <c r="H46" i="22"/>
  <c r="H45" i="22"/>
  <c r="H42" i="22"/>
  <c r="H44" i="22"/>
  <c r="H43" i="22"/>
  <c r="H22" i="22"/>
  <c r="H21" i="22"/>
  <c r="H15" i="22"/>
  <c r="H14" i="22"/>
  <c r="H13" i="22"/>
  <c r="H150" i="22"/>
  <c r="H149" i="22"/>
  <c r="H148" i="22"/>
  <c r="H147" i="22"/>
  <c r="H141" i="22"/>
  <c r="H140" i="22"/>
  <c r="H139" i="22"/>
  <c r="H132" i="22"/>
  <c r="H131" i="22"/>
  <c r="H130" i="22"/>
  <c r="H129" i="22"/>
  <c r="H123" i="22"/>
  <c r="H122" i="22"/>
  <c r="H121" i="22"/>
  <c r="H120" i="22"/>
  <c r="H114" i="22"/>
  <c r="H113" i="22"/>
  <c r="H112" i="22"/>
  <c r="H111" i="22"/>
  <c r="H105" i="22"/>
  <c r="H104" i="22"/>
  <c r="H103" i="22"/>
  <c r="H102" i="22"/>
  <c r="H96" i="22"/>
  <c r="H95" i="22"/>
  <c r="H94" i="22"/>
  <c r="H93" i="22"/>
  <c r="H92" i="22"/>
  <c r="H91" i="22"/>
  <c r="I159" i="30"/>
  <c r="I160" i="30"/>
  <c r="H151" i="22" l="1"/>
  <c r="H160" i="30"/>
  <c r="J160" i="30" s="1"/>
  <c r="H16" i="22"/>
  <c r="G12" i="30" s="1"/>
  <c r="H133" i="22"/>
  <c r="G234" i="30" s="1"/>
  <c r="H47" i="22"/>
  <c r="H23" i="22"/>
  <c r="H106" i="22"/>
  <c r="G231" i="30" s="1"/>
  <c r="H124" i="22"/>
  <c r="G233" i="30" s="1"/>
  <c r="H142" i="22"/>
  <c r="G235" i="30" s="1"/>
  <c r="H115" i="22"/>
  <c r="G232" i="30" s="1"/>
  <c r="G236" i="30"/>
  <c r="H97" i="22"/>
  <c r="G161" i="30" s="1"/>
  <c r="G31" i="30" l="1"/>
  <c r="G257" i="30"/>
  <c r="G203" i="30"/>
  <c r="G78" i="30"/>
  <c r="G66" i="30"/>
  <c r="G18" i="30"/>
  <c r="G245" i="30"/>
  <c r="G190" i="30"/>
  <c r="H85" i="22" l="1"/>
  <c r="H84" i="22"/>
  <c r="H83" i="22"/>
  <c r="H82" i="22"/>
  <c r="H81" i="22"/>
  <c r="H80" i="22"/>
  <c r="H74" i="22"/>
  <c r="H73" i="22"/>
  <c r="H72" i="22"/>
  <c r="H66" i="22"/>
  <c r="H65" i="22"/>
  <c r="H64" i="22"/>
  <c r="H63" i="22"/>
  <c r="H62" i="22"/>
  <c r="H56" i="22"/>
  <c r="H55" i="22"/>
  <c r="H54" i="22"/>
  <c r="H53" i="22"/>
  <c r="H52" i="22"/>
  <c r="H36" i="22"/>
  <c r="H35" i="22"/>
  <c r="H29" i="22"/>
  <c r="H28" i="22"/>
  <c r="I69" i="30"/>
  <c r="I68" i="30"/>
  <c r="I55" i="30"/>
  <c r="I54" i="30"/>
  <c r="I53" i="30"/>
  <c r="I52" i="30"/>
  <c r="I51" i="30"/>
  <c r="I50" i="30"/>
  <c r="I48" i="30"/>
  <c r="I47" i="30"/>
  <c r="I46" i="30"/>
  <c r="I40" i="30"/>
  <c r="I39" i="30"/>
  <c r="I38" i="30"/>
  <c r="I37" i="30"/>
  <c r="I36" i="30"/>
  <c r="I35" i="30"/>
  <c r="I34" i="30"/>
  <c r="I27" i="30"/>
  <c r="I28" i="30"/>
  <c r="I29" i="30"/>
  <c r="I30" i="30"/>
  <c r="I31" i="30"/>
  <c r="I32" i="30"/>
  <c r="I291" i="30"/>
  <c r="I290" i="30"/>
  <c r="I289" i="30"/>
  <c r="I288" i="30"/>
  <c r="I287" i="30"/>
  <c r="I286" i="30"/>
  <c r="I285" i="30"/>
  <c r="I281" i="30"/>
  <c r="I280" i="30"/>
  <c r="I279" i="30"/>
  <c r="I278" i="30"/>
  <c r="I277" i="30"/>
  <c r="I276" i="30"/>
  <c r="I274" i="30"/>
  <c r="I273" i="30"/>
  <c r="I272" i="30"/>
  <c r="I271" i="30"/>
  <c r="I266" i="30"/>
  <c r="I265" i="30"/>
  <c r="I264" i="30"/>
  <c r="I263" i="30"/>
  <c r="I262" i="30"/>
  <c r="I261" i="30"/>
  <c r="I260" i="30"/>
  <c r="I258" i="30"/>
  <c r="I257" i="30"/>
  <c r="I256" i="30"/>
  <c r="I255" i="30"/>
  <c r="I254" i="30"/>
  <c r="I253" i="30"/>
  <c r="I251" i="30"/>
  <c r="I248" i="30"/>
  <c r="I247" i="30"/>
  <c r="I245" i="30"/>
  <c r="I237" i="30"/>
  <c r="I227" i="30"/>
  <c r="I226" i="30"/>
  <c r="I225" i="30"/>
  <c r="I224" i="30"/>
  <c r="I223" i="30"/>
  <c r="I221" i="30"/>
  <c r="I220" i="30"/>
  <c r="I219" i="30"/>
  <c r="I218" i="30"/>
  <c r="I213" i="30"/>
  <c r="I212" i="30"/>
  <c r="I211" i="30"/>
  <c r="I210" i="30"/>
  <c r="I209" i="30"/>
  <c r="I208" i="30"/>
  <c r="I207" i="30"/>
  <c r="J206" i="30"/>
  <c r="I206" i="30"/>
  <c r="I204" i="30"/>
  <c r="I203" i="30"/>
  <c r="I202" i="30"/>
  <c r="I201" i="30"/>
  <c r="I200" i="30"/>
  <c r="I199" i="30"/>
  <c r="I198" i="30"/>
  <c r="I196" i="30"/>
  <c r="I193" i="30"/>
  <c r="I192" i="30"/>
  <c r="I190" i="30"/>
  <c r="I181" i="30"/>
  <c r="I180" i="30"/>
  <c r="I179" i="30"/>
  <c r="I178" i="30"/>
  <c r="I177" i="30"/>
  <c r="I176" i="30"/>
  <c r="I175" i="30"/>
  <c r="I174" i="30"/>
  <c r="I170" i="30"/>
  <c r="I169" i="30"/>
  <c r="I168" i="30"/>
  <c r="I166" i="30"/>
  <c r="I165" i="30"/>
  <c r="I164" i="30"/>
  <c r="I163" i="30"/>
  <c r="I162" i="30"/>
  <c r="I161" i="30"/>
  <c r="I158" i="30"/>
  <c r="I156" i="30"/>
  <c r="I155" i="30"/>
  <c r="I154" i="30"/>
  <c r="I152" i="30"/>
  <c r="I151" i="30"/>
  <c r="I149" i="30"/>
  <c r="I148" i="30"/>
  <c r="I146" i="30"/>
  <c r="I145" i="30"/>
  <c r="I144" i="30"/>
  <c r="I143" i="30"/>
  <c r="I141" i="30"/>
  <c r="I140" i="30"/>
  <c r="I139" i="30"/>
  <c r="I138" i="30"/>
  <c r="I137" i="30"/>
  <c r="I136" i="30"/>
  <c r="I135" i="30"/>
  <c r="I134" i="30"/>
  <c r="I132" i="30"/>
  <c r="I131" i="30"/>
  <c r="I130" i="30"/>
  <c r="I124" i="30"/>
  <c r="I123" i="30"/>
  <c r="I121" i="30"/>
  <c r="I119" i="30"/>
  <c r="I118" i="30"/>
  <c r="I117" i="30"/>
  <c r="I116" i="30"/>
  <c r="I115" i="30"/>
  <c r="I114" i="30"/>
  <c r="I113" i="30"/>
  <c r="I112" i="30"/>
  <c r="I110" i="30"/>
  <c r="I106" i="30"/>
  <c r="I105" i="30"/>
  <c r="I101" i="30"/>
  <c r="I100" i="30"/>
  <c r="I99" i="30"/>
  <c r="I98" i="30"/>
  <c r="I97" i="30"/>
  <c r="I95" i="30"/>
  <c r="I94" i="30"/>
  <c r="I93" i="30"/>
  <c r="I92" i="30"/>
  <c r="I87" i="30"/>
  <c r="I86" i="30"/>
  <c r="I85" i="30"/>
  <c r="I84" i="30"/>
  <c r="I83" i="30"/>
  <c r="I82" i="30"/>
  <c r="I81" i="30"/>
  <c r="I79" i="30"/>
  <c r="I78" i="30"/>
  <c r="I77" i="30"/>
  <c r="I76" i="30"/>
  <c r="I75" i="30"/>
  <c r="I74" i="30"/>
  <c r="I72" i="30"/>
  <c r="I66" i="30"/>
  <c r="I58" i="30"/>
  <c r="I45" i="30"/>
  <c r="I25" i="30"/>
  <c r="I20" i="30"/>
  <c r="I21" i="30"/>
  <c r="I22" i="30"/>
  <c r="I18" i="30"/>
  <c r="H30" i="22" l="1"/>
  <c r="G19" i="30" s="1"/>
  <c r="I19" i="30" s="1"/>
  <c r="H37" i="22"/>
  <c r="G205" i="30" s="1"/>
  <c r="I205" i="30" s="1"/>
  <c r="H75" i="22"/>
  <c r="G127" i="30" s="1"/>
  <c r="I127" i="30" s="1"/>
  <c r="H67" i="22"/>
  <c r="G126" i="30" s="1"/>
  <c r="I126" i="30" s="1"/>
  <c r="H57" i="22"/>
  <c r="H86" i="22"/>
  <c r="G128" i="30" s="1"/>
  <c r="I128" i="30" s="1"/>
  <c r="I104" i="30"/>
  <c r="B34" i="34"/>
  <c r="G191" i="30" l="1"/>
  <c r="I191" i="30" s="1"/>
  <c r="G67" i="30"/>
  <c r="I67" i="30" s="1"/>
  <c r="G252" i="30"/>
  <c r="I252" i="30" s="1"/>
  <c r="G197" i="30"/>
  <c r="I197" i="30" s="1"/>
  <c r="G26" i="30"/>
  <c r="I26" i="30" s="1"/>
  <c r="G73" i="30"/>
  <c r="I73" i="30" s="1"/>
  <c r="G246" i="30"/>
  <c r="I246" i="30" s="1"/>
  <c r="G41" i="30"/>
  <c r="I41" i="30" s="1"/>
  <c r="G88" i="30"/>
  <c r="I88" i="30" s="1"/>
  <c r="G214" i="30"/>
  <c r="I214" i="30" s="1"/>
  <c r="G267" i="30"/>
  <c r="I267" i="30" s="1"/>
  <c r="C37" i="34"/>
  <c r="C35" i="34"/>
  <c r="C55" i="34"/>
  <c r="C46" i="34"/>
  <c r="I268" i="30" l="1"/>
  <c r="I235" i="30"/>
  <c r="I236" i="30"/>
  <c r="I215" i="30"/>
  <c r="I171" i="30"/>
  <c r="I89" i="30"/>
  <c r="I42" i="30"/>
  <c r="C53" i="34"/>
  <c r="C51" i="34"/>
  <c r="C49" i="34"/>
  <c r="C44" i="34"/>
  <c r="C42" i="34"/>
  <c r="C40" i="34"/>
  <c r="C33" i="34"/>
  <c r="C31" i="34"/>
  <c r="C29" i="34"/>
  <c r="B54" i="34"/>
  <c r="B52" i="34"/>
  <c r="B50" i="34"/>
  <c r="B48" i="34"/>
  <c r="B45" i="34"/>
  <c r="B43" i="34"/>
  <c r="B41" i="34"/>
  <c r="B39" i="34"/>
  <c r="B36" i="34"/>
  <c r="B32" i="34"/>
  <c r="B30" i="34"/>
  <c r="B28" i="34"/>
  <c r="B25" i="34"/>
  <c r="B23" i="34"/>
  <c r="B21" i="34"/>
  <c r="B19" i="34"/>
  <c r="B16" i="34" l="1"/>
  <c r="C26" i="34"/>
  <c r="C24" i="34"/>
  <c r="F70" i="34"/>
  <c r="I49" i="34"/>
  <c r="I46" i="34"/>
  <c r="I44" i="34"/>
  <c r="C22" i="34"/>
  <c r="I22" i="34" s="1"/>
  <c r="C20" i="34"/>
  <c r="I20" i="34" s="1"/>
  <c r="C17" i="34"/>
  <c r="I17" i="34" s="1"/>
  <c r="I282" i="30" l="1"/>
  <c r="I292" i="30"/>
  <c r="I249" i="30"/>
  <c r="I294" i="30" l="1"/>
  <c r="I182" i="30"/>
  <c r="I194" i="30"/>
  <c r="I228" i="30"/>
  <c r="I233" i="30" l="1"/>
  <c r="I234" i="30"/>
  <c r="I231" i="30"/>
  <c r="I232" i="30"/>
  <c r="I238" i="30" l="1"/>
  <c r="I240" i="30" s="1"/>
  <c r="I107" i="30" l="1"/>
  <c r="I306" i="30" l="1"/>
  <c r="I59" i="30" l="1"/>
  <c r="I56" i="30" l="1"/>
  <c r="I147" i="28"/>
  <c r="F126" i="28"/>
  <c r="I126" i="28" s="1"/>
  <c r="F125" i="28"/>
  <c r="I125" i="28" s="1"/>
  <c r="F124" i="28"/>
  <c r="I124" i="28" s="1"/>
  <c r="F123" i="28"/>
  <c r="I123" i="28" s="1"/>
  <c r="F122" i="28"/>
  <c r="I122" i="28" s="1"/>
  <c r="F121" i="28"/>
  <c r="I121" i="28" s="1"/>
  <c r="F120" i="28"/>
  <c r="I120" i="28" s="1"/>
  <c r="F119" i="28"/>
  <c r="I119" i="28" s="1"/>
  <c r="F118" i="28"/>
  <c r="I118" i="28" s="1"/>
  <c r="F117" i="28"/>
  <c r="I117" i="28" s="1"/>
  <c r="F113" i="28"/>
  <c r="I113" i="28" s="1"/>
  <c r="F112" i="28"/>
  <c r="I112" i="28" s="1"/>
  <c r="F111" i="28"/>
  <c r="I111" i="28" s="1"/>
  <c r="I110" i="28"/>
  <c r="I109" i="28"/>
  <c r="I105" i="28"/>
  <c r="I104" i="28"/>
  <c r="I103" i="28"/>
  <c r="I102" i="28"/>
  <c r="I99" i="28"/>
  <c r="I98" i="28"/>
  <c r="F93" i="28"/>
  <c r="I93" i="28" s="1"/>
  <c r="F91" i="28"/>
  <c r="I91" i="28" s="1"/>
  <c r="F90" i="28"/>
  <c r="I90" i="28" s="1"/>
  <c r="F89" i="28"/>
  <c r="I89" i="28" s="1"/>
  <c r="F88" i="28"/>
  <c r="I88" i="28" s="1"/>
  <c r="I87" i="28"/>
  <c r="L79" i="28"/>
  <c r="F44" i="28"/>
  <c r="I44" i="28" s="1"/>
  <c r="F40" i="28"/>
  <c r="I40" i="28" s="1"/>
  <c r="F39" i="28"/>
  <c r="I39" i="28" s="1"/>
  <c r="F38" i="28"/>
  <c r="I38" i="28" s="1"/>
  <c r="F37" i="28"/>
  <c r="I37" i="28" s="1"/>
  <c r="I41" i="28" s="1"/>
  <c r="F34" i="28"/>
  <c r="I34" i="28" s="1"/>
  <c r="F33" i="28"/>
  <c r="I33" i="28" s="1"/>
  <c r="F32" i="28"/>
  <c r="I32" i="28" s="1"/>
  <c r="I35" i="28" s="1"/>
  <c r="F29" i="28"/>
  <c r="I29" i="28" s="1"/>
  <c r="F28" i="28"/>
  <c r="I28" i="28" s="1"/>
  <c r="I30" i="28" s="1"/>
  <c r="H16" i="28"/>
  <c r="I127" i="28" l="1"/>
  <c r="F107" i="28" l="1"/>
  <c r="I107" i="28" s="1"/>
  <c r="F108" i="28"/>
  <c r="I108" i="28" s="1"/>
  <c r="F114" i="28"/>
  <c r="I114" i="28" s="1"/>
  <c r="F106" i="28"/>
  <c r="I106" i="28" s="1"/>
  <c r="F14" i="28"/>
  <c r="F15" i="28"/>
  <c r="F47" i="28"/>
  <c r="I47" i="28" s="1"/>
  <c r="I115" i="28" l="1"/>
  <c r="F48" i="28"/>
  <c r="F132" i="28" l="1"/>
  <c r="F131" i="28"/>
  <c r="I48" i="28"/>
  <c r="F135" i="28"/>
  <c r="I131" i="28" l="1"/>
  <c r="I132" i="28"/>
  <c r="F79" i="28"/>
  <c r="I135" i="28"/>
  <c r="I136" i="28" s="1"/>
  <c r="F75" i="28" l="1"/>
  <c r="I79" i="28"/>
  <c r="I75" i="28" l="1"/>
  <c r="F76" i="28"/>
  <c r="I76" i="28" l="1"/>
  <c r="F63" i="28" l="1"/>
  <c r="F67" i="28"/>
  <c r="F55" i="28"/>
  <c r="F62" i="28"/>
  <c r="F66" i="28"/>
  <c r="F60" i="28"/>
  <c r="F58" i="28"/>
  <c r="F65" i="28"/>
  <c r="F59" i="28"/>
  <c r="F54" i="28"/>
  <c r="F57" i="28"/>
  <c r="F64" i="28"/>
  <c r="F68" i="28"/>
  <c r="F73" i="28"/>
  <c r="F53" i="28"/>
  <c r="F56" i="28"/>
  <c r="F61" i="28"/>
  <c r="I53" i="28" l="1"/>
  <c r="I57" i="28"/>
  <c r="I58" i="28"/>
  <c r="I55" i="28"/>
  <c r="I73" i="28"/>
  <c r="I54" i="28"/>
  <c r="I60" i="28"/>
  <c r="I67" i="28"/>
  <c r="I61" i="28"/>
  <c r="I68" i="28"/>
  <c r="I59" i="28"/>
  <c r="I66" i="28"/>
  <c r="I63" i="28"/>
  <c r="I56" i="28"/>
  <c r="I64" i="28"/>
  <c r="I65" i="28"/>
  <c r="I62" i="28"/>
  <c r="F43" i="28" l="1"/>
  <c r="I43" i="28" l="1"/>
  <c r="I45" i="28" s="1"/>
  <c r="F21" i="28" l="1"/>
  <c r="F25" i="28"/>
  <c r="F20" i="28"/>
  <c r="F24" i="28"/>
  <c r="I24" i="28" l="1"/>
  <c r="F130" i="28"/>
  <c r="I25" i="28"/>
  <c r="I21" i="28"/>
  <c r="F92" i="28" l="1"/>
  <c r="F85" i="28"/>
  <c r="F96" i="28"/>
  <c r="F95" i="28"/>
  <c r="F94" i="28"/>
  <c r="I130" i="28"/>
  <c r="F97" i="28"/>
  <c r="I97" i="28" l="1"/>
  <c r="F86" i="28"/>
  <c r="I95" i="28"/>
  <c r="I94" i="28"/>
  <c r="I96" i="28"/>
  <c r="I85" i="28"/>
  <c r="F84" i="28"/>
  <c r="I92" i="28"/>
  <c r="I86" i="28" l="1"/>
  <c r="I84" i="28"/>
  <c r="I100" i="28" l="1"/>
  <c r="F69" i="28"/>
  <c r="F52" i="28"/>
  <c r="F49" i="28"/>
  <c r="I52" i="28" l="1"/>
  <c r="I70" i="28" s="1"/>
  <c r="I69" i="28"/>
  <c r="I49" i="28"/>
  <c r="I50" i="28" s="1"/>
  <c r="F16" i="28" l="1"/>
  <c r="F23" i="28" l="1"/>
  <c r="I16" i="28"/>
  <c r="J16" i="28"/>
  <c r="F80" i="28"/>
  <c r="G15" i="28" l="1"/>
  <c r="I5" i="28"/>
  <c r="F72" i="28"/>
  <c r="I72" i="28" s="1"/>
  <c r="F74" i="28"/>
  <c r="F22" i="28"/>
  <c r="I23" i="28"/>
  <c r="I80" i="28"/>
  <c r="F81" i="28"/>
  <c r="H181" i="30" l="1"/>
  <c r="J181" i="30" s="1"/>
  <c r="H180" i="30"/>
  <c r="J180" i="30" s="1"/>
  <c r="H68" i="30"/>
  <c r="J68" i="30" s="1"/>
  <c r="H247" i="30"/>
  <c r="J247" i="30" s="1"/>
  <c r="H192" i="30"/>
  <c r="J192" i="30" s="1"/>
  <c r="H287" i="30"/>
  <c r="J287" i="30" s="1"/>
  <c r="H286" i="30"/>
  <c r="J286" i="30" s="1"/>
  <c r="H285" i="30"/>
  <c r="J285" i="30" s="1"/>
  <c r="H255" i="30"/>
  <c r="J255" i="30" s="1"/>
  <c r="H281" i="30"/>
  <c r="J281" i="30" s="1"/>
  <c r="H289" i="30"/>
  <c r="J289" i="30" s="1"/>
  <c r="H291" i="30"/>
  <c r="J291" i="30" s="1"/>
  <c r="H290" i="30"/>
  <c r="J290" i="30" s="1"/>
  <c r="H288" i="30"/>
  <c r="J288" i="30" s="1"/>
  <c r="H263" i="30"/>
  <c r="J263" i="30" s="1"/>
  <c r="H277" i="30"/>
  <c r="J277" i="30" s="1"/>
  <c r="H274" i="30"/>
  <c r="J274" i="30" s="1"/>
  <c r="H262" i="30"/>
  <c r="J262" i="30" s="1"/>
  <c r="H260" i="30"/>
  <c r="J260" i="30" s="1"/>
  <c r="H258" i="30"/>
  <c r="J258" i="30" s="1"/>
  <c r="H256" i="30"/>
  <c r="J256" i="30" s="1"/>
  <c r="H253" i="30"/>
  <c r="J253" i="30" s="1"/>
  <c r="H251" i="30"/>
  <c r="J251" i="30" s="1"/>
  <c r="H279" i="30"/>
  <c r="J279" i="30" s="1"/>
  <c r="H271" i="30"/>
  <c r="J271" i="30" s="1"/>
  <c r="H266" i="30"/>
  <c r="J266" i="30" s="1"/>
  <c r="H264" i="30"/>
  <c r="J264" i="30" s="1"/>
  <c r="H246" i="30"/>
  <c r="J246" i="30" s="1"/>
  <c r="H273" i="30"/>
  <c r="J273" i="30" s="1"/>
  <c r="H278" i="30"/>
  <c r="J278" i="30" s="1"/>
  <c r="H276" i="30"/>
  <c r="J276" i="30" s="1"/>
  <c r="H261" i="30"/>
  <c r="J261" i="30" s="1"/>
  <c r="H257" i="30"/>
  <c r="J257" i="30" s="1"/>
  <c r="H254" i="30"/>
  <c r="J254" i="30" s="1"/>
  <c r="H252" i="30"/>
  <c r="J252" i="30" s="1"/>
  <c r="H248" i="30"/>
  <c r="J248" i="30" s="1"/>
  <c r="H280" i="30"/>
  <c r="J280" i="30" s="1"/>
  <c r="H272" i="30"/>
  <c r="J272" i="30" s="1"/>
  <c r="H267" i="30"/>
  <c r="J267" i="30" s="1"/>
  <c r="H265" i="30"/>
  <c r="J265" i="30" s="1"/>
  <c r="H245" i="30"/>
  <c r="J245" i="30" s="1"/>
  <c r="H237" i="30"/>
  <c r="J237" i="30" s="1"/>
  <c r="H236" i="30"/>
  <c r="J236" i="30" s="1"/>
  <c r="H235" i="30"/>
  <c r="J235" i="30" s="1"/>
  <c r="H234" i="30"/>
  <c r="J234" i="30" s="1"/>
  <c r="H232" i="30"/>
  <c r="J232" i="30" s="1"/>
  <c r="H233" i="30"/>
  <c r="J233" i="30" s="1"/>
  <c r="H231" i="30"/>
  <c r="J231" i="30" s="1"/>
  <c r="H200" i="30"/>
  <c r="J200" i="30" s="1"/>
  <c r="H204" i="30"/>
  <c r="J204" i="30" s="1"/>
  <c r="H225" i="30"/>
  <c r="J225" i="30" s="1"/>
  <c r="H223" i="30"/>
  <c r="J223" i="30" s="1"/>
  <c r="H219" i="30"/>
  <c r="J219" i="30" s="1"/>
  <c r="H214" i="30"/>
  <c r="J214" i="30" s="1"/>
  <c r="H211" i="30"/>
  <c r="J211" i="30" s="1"/>
  <c r="H209" i="30"/>
  <c r="J209" i="30" s="1"/>
  <c r="H203" i="30"/>
  <c r="J203" i="30" s="1"/>
  <c r="H201" i="30"/>
  <c r="J201" i="30" s="1"/>
  <c r="H197" i="30"/>
  <c r="J197" i="30" s="1"/>
  <c r="H193" i="30"/>
  <c r="J193" i="30" s="1"/>
  <c r="H190" i="30"/>
  <c r="J190" i="30" s="1"/>
  <c r="H208" i="30"/>
  <c r="J208" i="30" s="1"/>
  <c r="H199" i="30"/>
  <c r="J199" i="30" s="1"/>
  <c r="H221" i="30"/>
  <c r="J221" i="30" s="1"/>
  <c r="H227" i="30"/>
  <c r="J227" i="30" s="1"/>
  <c r="H224" i="30"/>
  <c r="J224" i="30" s="1"/>
  <c r="H220" i="30"/>
  <c r="J220" i="30" s="1"/>
  <c r="H218" i="30"/>
  <c r="J218" i="30" s="1"/>
  <c r="H213" i="30"/>
  <c r="J213" i="30" s="1"/>
  <c r="H210" i="30"/>
  <c r="J210" i="30" s="1"/>
  <c r="H207" i="30"/>
  <c r="J207" i="30" s="1"/>
  <c r="H202" i="30"/>
  <c r="J202" i="30" s="1"/>
  <c r="H198" i="30"/>
  <c r="J198" i="30" s="1"/>
  <c r="H196" i="30"/>
  <c r="J196" i="30" s="1"/>
  <c r="H226" i="30"/>
  <c r="J226" i="30" s="1"/>
  <c r="H212" i="30"/>
  <c r="J212" i="30" s="1"/>
  <c r="H205" i="30"/>
  <c r="J205" i="30" s="1"/>
  <c r="H191" i="30"/>
  <c r="J191" i="30" s="1"/>
  <c r="H176" i="30"/>
  <c r="J176" i="30" s="1"/>
  <c r="H179" i="30"/>
  <c r="J179" i="30" s="1"/>
  <c r="H175" i="30"/>
  <c r="J175" i="30" s="1"/>
  <c r="H174" i="30"/>
  <c r="J174" i="30" s="1"/>
  <c r="H177" i="30"/>
  <c r="J177" i="30" s="1"/>
  <c r="H178" i="30"/>
  <c r="J178" i="30" s="1"/>
  <c r="H134" i="30"/>
  <c r="J134" i="30" s="1"/>
  <c r="H55" i="30"/>
  <c r="J55" i="30" s="1"/>
  <c r="H20" i="30"/>
  <c r="J20" i="30" s="1"/>
  <c r="H66" i="30"/>
  <c r="J66" i="30" s="1"/>
  <c r="H67" i="30"/>
  <c r="J67" i="30" s="1"/>
  <c r="H19" i="30"/>
  <c r="J19" i="30" s="1"/>
  <c r="H18" i="30"/>
  <c r="J18" i="30" s="1"/>
  <c r="H48" i="30"/>
  <c r="J48" i="30" s="1"/>
  <c r="H121" i="30"/>
  <c r="J121" i="30" s="1"/>
  <c r="H164" i="30"/>
  <c r="J164" i="30" s="1"/>
  <c r="H170" i="30"/>
  <c r="J170" i="30" s="1"/>
  <c r="H144" i="30"/>
  <c r="J144" i="30" s="1"/>
  <c r="H149" i="30"/>
  <c r="J149" i="30" s="1"/>
  <c r="H146" i="30"/>
  <c r="J146" i="30" s="1"/>
  <c r="H148" i="30"/>
  <c r="J148" i="30" s="1"/>
  <c r="H141" i="30"/>
  <c r="J141" i="30" s="1"/>
  <c r="H140" i="30"/>
  <c r="J140" i="30" s="1"/>
  <c r="H139" i="30"/>
  <c r="J139" i="30" s="1"/>
  <c r="H132" i="30"/>
  <c r="J132" i="30" s="1"/>
  <c r="H136" i="30"/>
  <c r="J136" i="30" s="1"/>
  <c r="H137" i="30"/>
  <c r="J137" i="30" s="1"/>
  <c r="H119" i="30"/>
  <c r="J119" i="30" s="1"/>
  <c r="H116" i="30"/>
  <c r="J116" i="30" s="1"/>
  <c r="H117" i="30"/>
  <c r="J117" i="30" s="1"/>
  <c r="H92" i="30"/>
  <c r="J92" i="30" s="1"/>
  <c r="H45" i="30"/>
  <c r="J45" i="30" s="1"/>
  <c r="H113" i="30"/>
  <c r="J113" i="30" s="1"/>
  <c r="H81" i="30"/>
  <c r="J81" i="30" s="1"/>
  <c r="H114" i="30"/>
  <c r="J114" i="30" s="1"/>
  <c r="H112" i="30"/>
  <c r="J112" i="30" s="1"/>
  <c r="H69" i="30"/>
  <c r="J69" i="30" s="1"/>
  <c r="H110" i="30"/>
  <c r="J110" i="30" s="1"/>
  <c r="H154" i="30"/>
  <c r="J154" i="30" s="1"/>
  <c r="H135" i="30"/>
  <c r="J135" i="30" s="1"/>
  <c r="J130" i="30"/>
  <c r="H169" i="30"/>
  <c r="J169" i="30" s="1"/>
  <c r="H165" i="30"/>
  <c r="J165" i="30" s="1"/>
  <c r="H162" i="30"/>
  <c r="J162" i="30" s="1"/>
  <c r="H158" i="30"/>
  <c r="J158" i="30" s="1"/>
  <c r="H145" i="30"/>
  <c r="J145" i="30" s="1"/>
  <c r="H143" i="30"/>
  <c r="J143" i="30" s="1"/>
  <c r="H151" i="30"/>
  <c r="J151" i="30" s="1"/>
  <c r="H127" i="30"/>
  <c r="J127" i="30" s="1"/>
  <c r="H123" i="30"/>
  <c r="J123" i="30" s="1"/>
  <c r="H115" i="30"/>
  <c r="J115" i="30" s="1"/>
  <c r="H156" i="30"/>
  <c r="J156" i="30" s="1"/>
  <c r="H138" i="30"/>
  <c r="J138" i="30" s="1"/>
  <c r="H131" i="30"/>
  <c r="J131" i="30" s="1"/>
  <c r="H168" i="30"/>
  <c r="J168" i="30" s="1"/>
  <c r="H163" i="30"/>
  <c r="J163" i="30" s="1"/>
  <c r="H161" i="30"/>
  <c r="J161" i="30" s="1"/>
  <c r="H155" i="30"/>
  <c r="J155" i="30" s="1"/>
  <c r="H166" i="30"/>
  <c r="J166" i="30" s="1"/>
  <c r="H128" i="30"/>
  <c r="J128" i="30" s="1"/>
  <c r="H126" i="30"/>
  <c r="J126" i="30" s="1"/>
  <c r="H152" i="30"/>
  <c r="J152" i="30" s="1"/>
  <c r="H124" i="30"/>
  <c r="J124" i="30" s="1"/>
  <c r="H118" i="30"/>
  <c r="J118" i="30" s="1"/>
  <c r="H105" i="30"/>
  <c r="J105" i="30" s="1"/>
  <c r="H103" i="30"/>
  <c r="J103" i="30" s="1"/>
  <c r="H102" i="30"/>
  <c r="J102" i="30" s="1"/>
  <c r="H106" i="30"/>
  <c r="J106" i="30" s="1"/>
  <c r="H104" i="30"/>
  <c r="J104" i="30" s="1"/>
  <c r="H21" i="30"/>
  <c r="J21" i="30" s="1"/>
  <c r="H86" i="30"/>
  <c r="J86" i="30" s="1"/>
  <c r="H100" i="30"/>
  <c r="J100" i="30" s="1"/>
  <c r="H98" i="30"/>
  <c r="J98" i="30" s="1"/>
  <c r="H95" i="30"/>
  <c r="J95" i="30" s="1"/>
  <c r="H93" i="30"/>
  <c r="J93" i="30" s="1"/>
  <c r="H77" i="30"/>
  <c r="J77" i="30" s="1"/>
  <c r="H74" i="30"/>
  <c r="J74" i="30" s="1"/>
  <c r="H72" i="30"/>
  <c r="J72" i="30" s="1"/>
  <c r="H85" i="30"/>
  <c r="J85" i="30" s="1"/>
  <c r="H82" i="30"/>
  <c r="J82" i="30" s="1"/>
  <c r="H88" i="30"/>
  <c r="J88" i="30" s="1"/>
  <c r="H83" i="30"/>
  <c r="J83" i="30" s="1"/>
  <c r="H101" i="30"/>
  <c r="J101" i="30" s="1"/>
  <c r="H99" i="30"/>
  <c r="J99" i="30" s="1"/>
  <c r="H97" i="30"/>
  <c r="J97" i="30" s="1"/>
  <c r="H94" i="30"/>
  <c r="J94" i="30" s="1"/>
  <c r="H79" i="30"/>
  <c r="J79" i="30" s="1"/>
  <c r="H78" i="30"/>
  <c r="J78" i="30" s="1"/>
  <c r="H76" i="30"/>
  <c r="J76" i="30" s="1"/>
  <c r="H75" i="30"/>
  <c r="J75" i="30" s="1"/>
  <c r="H73" i="30"/>
  <c r="J73" i="30" s="1"/>
  <c r="H87" i="30"/>
  <c r="J87" i="30" s="1"/>
  <c r="H84" i="30"/>
  <c r="J84" i="30" s="1"/>
  <c r="H31" i="30"/>
  <c r="J31" i="30" s="1"/>
  <c r="H51" i="30"/>
  <c r="J51" i="30" s="1"/>
  <c r="H32" i="30"/>
  <c r="J32" i="30" s="1"/>
  <c r="H29" i="30"/>
  <c r="J29" i="30" s="1"/>
  <c r="H30" i="30"/>
  <c r="J30" i="30" s="1"/>
  <c r="H27" i="30"/>
  <c r="J27" i="30" s="1"/>
  <c r="H28" i="30"/>
  <c r="J28" i="30" s="1"/>
  <c r="H41" i="30"/>
  <c r="J41" i="30" s="1"/>
  <c r="H40" i="30"/>
  <c r="J40" i="30" s="1"/>
  <c r="H39" i="30"/>
  <c r="J39" i="30" s="1"/>
  <c r="H38" i="30"/>
  <c r="J38" i="30" s="1"/>
  <c r="H36" i="30"/>
  <c r="J36" i="30" s="1"/>
  <c r="H35" i="30"/>
  <c r="J35" i="30" s="1"/>
  <c r="H37" i="30"/>
  <c r="J37" i="30" s="1"/>
  <c r="H34" i="30"/>
  <c r="J34" i="30" s="1"/>
  <c r="H22" i="30"/>
  <c r="J22" i="30" s="1"/>
  <c r="H25" i="30"/>
  <c r="J25" i="30" s="1"/>
  <c r="H53" i="30"/>
  <c r="J53" i="30" s="1"/>
  <c r="H58" i="30"/>
  <c r="J58" i="30" s="1"/>
  <c r="H26" i="30"/>
  <c r="J26" i="30" s="1"/>
  <c r="H46" i="30"/>
  <c r="J46" i="30" s="1"/>
  <c r="H54" i="30"/>
  <c r="J54" i="30" s="1"/>
  <c r="H52" i="30"/>
  <c r="J52" i="30" s="1"/>
  <c r="H15" i="28"/>
  <c r="J15" i="28" s="1"/>
  <c r="I15" i="28"/>
  <c r="H47" i="30"/>
  <c r="J47" i="30" s="1"/>
  <c r="H50" i="30"/>
  <c r="J50" i="30" s="1"/>
  <c r="H135" i="28"/>
  <c r="J135" i="28" s="1"/>
  <c r="J136" i="28" s="1"/>
  <c r="H19" i="28"/>
  <c r="H22" i="28"/>
  <c r="J22" i="28" s="1"/>
  <c r="H32" i="28"/>
  <c r="J32" i="28" s="1"/>
  <c r="J35" i="28" s="1"/>
  <c r="H43" i="28"/>
  <c r="J43" i="28" s="1"/>
  <c r="H98" i="28"/>
  <c r="J98" i="28" s="1"/>
  <c r="H52" i="28"/>
  <c r="J52" i="28" s="1"/>
  <c r="H56" i="28"/>
  <c r="J56" i="28" s="1"/>
  <c r="H60" i="28"/>
  <c r="J60" i="28" s="1"/>
  <c r="H64" i="28"/>
  <c r="J64" i="28" s="1"/>
  <c r="H68" i="28"/>
  <c r="J68" i="28" s="1"/>
  <c r="H110" i="28"/>
  <c r="J110" i="28" s="1"/>
  <c r="H114" i="28"/>
  <c r="J114" i="28" s="1"/>
  <c r="H132" i="28"/>
  <c r="J132" i="28" s="1"/>
  <c r="H39" i="28"/>
  <c r="J39" i="28" s="1"/>
  <c r="H74" i="28"/>
  <c r="J74" i="28" s="1"/>
  <c r="H85" i="28"/>
  <c r="J85" i="28" s="1"/>
  <c r="H80" i="28"/>
  <c r="J80" i="28" s="1"/>
  <c r="H89" i="28"/>
  <c r="J89" i="28" s="1"/>
  <c r="H93" i="28"/>
  <c r="J93" i="28" s="1"/>
  <c r="H97" i="28"/>
  <c r="J97" i="28" s="1"/>
  <c r="H108" i="28"/>
  <c r="J108" i="28" s="1"/>
  <c r="H120" i="28"/>
  <c r="J120" i="28" s="1"/>
  <c r="H124" i="28"/>
  <c r="J124" i="28" s="1"/>
  <c r="H21" i="28"/>
  <c r="J21" i="28" s="1"/>
  <c r="H25" i="28"/>
  <c r="J25" i="28" s="1"/>
  <c r="H79" i="28"/>
  <c r="J79" i="28" s="1"/>
  <c r="H48" i="28"/>
  <c r="J48" i="28" s="1"/>
  <c r="H55" i="28"/>
  <c r="J55" i="28" s="1"/>
  <c r="H59" i="28"/>
  <c r="J59" i="28" s="1"/>
  <c r="H63" i="28"/>
  <c r="J63" i="28" s="1"/>
  <c r="H67" i="28"/>
  <c r="J67" i="28" s="1"/>
  <c r="H103" i="28"/>
  <c r="J103" i="28" s="1"/>
  <c r="H113" i="28"/>
  <c r="J113" i="28" s="1"/>
  <c r="H131" i="28"/>
  <c r="J131" i="28" s="1"/>
  <c r="H38" i="28"/>
  <c r="J38" i="28" s="1"/>
  <c r="H73" i="28"/>
  <c r="J73" i="28" s="1"/>
  <c r="H81" i="28"/>
  <c r="J81" i="28" s="1"/>
  <c r="H72" i="28"/>
  <c r="J72" i="28" s="1"/>
  <c r="H88" i="28"/>
  <c r="J88" i="28" s="1"/>
  <c r="H92" i="28"/>
  <c r="J92" i="28" s="1"/>
  <c r="H96" i="28"/>
  <c r="J96" i="28" s="1"/>
  <c r="H107" i="28"/>
  <c r="J107" i="28" s="1"/>
  <c r="H119" i="28"/>
  <c r="J119" i="28" s="1"/>
  <c r="H123" i="28"/>
  <c r="J123" i="28" s="1"/>
  <c r="H24" i="28"/>
  <c r="J24" i="28" s="1"/>
  <c r="H34" i="28"/>
  <c r="J34" i="28" s="1"/>
  <c r="H49" i="28"/>
  <c r="J49" i="28" s="1"/>
  <c r="H109" i="28"/>
  <c r="J109" i="28" s="1"/>
  <c r="H54" i="28"/>
  <c r="J54" i="28" s="1"/>
  <c r="H58" i="28"/>
  <c r="J58" i="28" s="1"/>
  <c r="H62" i="28"/>
  <c r="J62" i="28" s="1"/>
  <c r="H66" i="28"/>
  <c r="J66" i="28" s="1"/>
  <c r="H99" i="28"/>
  <c r="J99" i="28" s="1"/>
  <c r="H112" i="28"/>
  <c r="J112" i="28" s="1"/>
  <c r="H130" i="28"/>
  <c r="J130" i="28" s="1"/>
  <c r="H29" i="28"/>
  <c r="J29" i="28" s="1"/>
  <c r="H37" i="28"/>
  <c r="J37" i="28" s="1"/>
  <c r="J41" i="28" s="1"/>
  <c r="H47" i="28"/>
  <c r="J47" i="28" s="1"/>
  <c r="H76" i="28"/>
  <c r="J76" i="28" s="1"/>
  <c r="H104" i="28"/>
  <c r="J104" i="28" s="1"/>
  <c r="H87" i="28"/>
  <c r="J87" i="28" s="1"/>
  <c r="H91" i="28"/>
  <c r="J91" i="28" s="1"/>
  <c r="H95" i="28"/>
  <c r="J95" i="28" s="1"/>
  <c r="H106" i="28"/>
  <c r="J106" i="28" s="1"/>
  <c r="H118" i="28"/>
  <c r="J118" i="28" s="1"/>
  <c r="H122" i="28"/>
  <c r="J122" i="28" s="1"/>
  <c r="H126" i="28"/>
  <c r="J126" i="28" s="1"/>
  <c r="H23" i="28"/>
  <c r="J23" i="28" s="1"/>
  <c r="H33" i="28"/>
  <c r="J33" i="28" s="1"/>
  <c r="H44" i="28"/>
  <c r="J44" i="28" s="1"/>
  <c r="H102" i="28"/>
  <c r="J102" i="28" s="1"/>
  <c r="H53" i="28"/>
  <c r="J53" i="28" s="1"/>
  <c r="H57" i="28"/>
  <c r="J57" i="28" s="1"/>
  <c r="H61" i="28"/>
  <c r="J61" i="28" s="1"/>
  <c r="H65" i="28"/>
  <c r="J65" i="28" s="1"/>
  <c r="H69" i="28"/>
  <c r="J69" i="28" s="1"/>
  <c r="H111" i="28"/>
  <c r="J111" i="28" s="1"/>
  <c r="H129" i="28"/>
  <c r="H28" i="28"/>
  <c r="J28" i="28" s="1"/>
  <c r="J30" i="28" s="1"/>
  <c r="H40" i="28"/>
  <c r="J40" i="28" s="1"/>
  <c r="H75" i="28"/>
  <c r="J75" i="28" s="1"/>
  <c r="H86" i="28"/>
  <c r="J86" i="28" s="1"/>
  <c r="H84" i="28"/>
  <c r="J84" i="28" s="1"/>
  <c r="H90" i="28"/>
  <c r="J90" i="28" s="1"/>
  <c r="H94" i="28"/>
  <c r="J94" i="28" s="1"/>
  <c r="H105" i="28"/>
  <c r="J105" i="28" s="1"/>
  <c r="H117" i="28"/>
  <c r="J117" i="28" s="1"/>
  <c r="H121" i="28"/>
  <c r="J121" i="28" s="1"/>
  <c r="H125" i="28"/>
  <c r="J125" i="28" s="1"/>
  <c r="F129" i="28"/>
  <c r="I74" i="28"/>
  <c r="I77" i="28" s="1"/>
  <c r="I22" i="28"/>
  <c r="I81" i="28"/>
  <c r="I82" i="28" s="1"/>
  <c r="J107" i="30" l="1"/>
  <c r="C32" i="34" s="1"/>
  <c r="E32" i="34" s="1"/>
  <c r="J268" i="30"/>
  <c r="J215" i="30"/>
  <c r="J171" i="30"/>
  <c r="J89" i="30"/>
  <c r="J59" i="30"/>
  <c r="C25" i="34" s="1"/>
  <c r="J42" i="30"/>
  <c r="J182" i="30"/>
  <c r="C36" i="34" s="1"/>
  <c r="J282" i="30"/>
  <c r="J292" i="30"/>
  <c r="C54" i="34" s="1"/>
  <c r="J249" i="30"/>
  <c r="J238" i="30"/>
  <c r="J194" i="30"/>
  <c r="J228" i="30"/>
  <c r="J56" i="30"/>
  <c r="J129" i="28"/>
  <c r="J133" i="28" s="1"/>
  <c r="J50" i="28"/>
  <c r="L49" i="28" s="1"/>
  <c r="J127" i="28"/>
  <c r="J100" i="28"/>
  <c r="L84" i="28" s="1"/>
  <c r="J115" i="28"/>
  <c r="J45" i="28"/>
  <c r="J70" i="28"/>
  <c r="J77" i="28"/>
  <c r="L72" i="28" s="1"/>
  <c r="I129" i="28"/>
  <c r="I133" i="28" s="1"/>
  <c r="J82" i="28"/>
  <c r="L81" i="28" s="1"/>
  <c r="C23" i="34" l="1"/>
  <c r="E23" i="34" s="1"/>
  <c r="C43" i="34"/>
  <c r="E43" i="34" s="1"/>
  <c r="C52" i="34"/>
  <c r="F52" i="34" s="1"/>
  <c r="C39" i="34"/>
  <c r="E39" i="34" s="1"/>
  <c r="C34" i="34"/>
  <c r="F34" i="34" s="1"/>
  <c r="C30" i="34"/>
  <c r="E30" i="34" s="1"/>
  <c r="C45" i="34"/>
  <c r="J240" i="30"/>
  <c r="C48" i="34"/>
  <c r="E48" i="34" s="1"/>
  <c r="C21" i="34"/>
  <c r="E21" i="34" s="1"/>
  <c r="C41" i="34"/>
  <c r="E41" i="34" s="1"/>
  <c r="J294" i="30"/>
  <c r="C50" i="34"/>
  <c r="G50" i="34" s="1"/>
  <c r="E25" i="34"/>
  <c r="F32" i="34"/>
  <c r="L47" i="28"/>
  <c r="L48" i="28"/>
  <c r="L80" i="28"/>
  <c r="D43" i="34" l="1"/>
  <c r="D52" i="34"/>
  <c r="G21" i="34"/>
  <c r="G52" i="34"/>
  <c r="E52" i="34"/>
  <c r="G23" i="34"/>
  <c r="G41" i="34"/>
  <c r="F23" i="34"/>
  <c r="D23" i="34"/>
  <c r="D21" i="34"/>
  <c r="F30" i="34"/>
  <c r="F50" i="34"/>
  <c r="D50" i="34"/>
  <c r="D39" i="34"/>
  <c r="E34" i="34"/>
  <c r="D41" i="34"/>
  <c r="F21" i="34"/>
  <c r="E50" i="34"/>
  <c r="G48" i="34"/>
  <c r="F41" i="34"/>
  <c r="F48" i="34"/>
  <c r="G30" i="34"/>
  <c r="G39" i="34"/>
  <c r="G34" i="34"/>
  <c r="D30" i="34"/>
  <c r="F39" i="34"/>
  <c r="D34" i="34"/>
  <c r="E54" i="34"/>
  <c r="D54" i="34"/>
  <c r="F45" i="34"/>
  <c r="E45" i="34"/>
  <c r="G54" i="34"/>
  <c r="G36" i="34"/>
  <c r="E36" i="34"/>
  <c r="G45" i="34"/>
  <c r="D45" i="34"/>
  <c r="F54" i="34"/>
  <c r="D48" i="34"/>
  <c r="G43" i="34"/>
  <c r="F36" i="34"/>
  <c r="F43" i="34"/>
  <c r="D36" i="34"/>
  <c r="G32" i="34"/>
  <c r="D32" i="34"/>
  <c r="G25" i="34"/>
  <c r="D25" i="34"/>
  <c r="F25" i="34"/>
  <c r="G20" i="28"/>
  <c r="I70" i="30" l="1"/>
  <c r="I185" i="30" s="1"/>
  <c r="J70" i="30"/>
  <c r="I23" i="30"/>
  <c r="I61" i="30" s="1"/>
  <c r="J23" i="30"/>
  <c r="I20" i="28"/>
  <c r="H20" i="28"/>
  <c r="J20" i="28" s="1"/>
  <c r="G14" i="28"/>
  <c r="I12" i="30"/>
  <c r="C19" i="34" l="1"/>
  <c r="D19" i="34" s="1"/>
  <c r="J61" i="30"/>
  <c r="C28" i="34"/>
  <c r="J185" i="30"/>
  <c r="I13" i="30"/>
  <c r="I297" i="30" s="1"/>
  <c r="H12" i="30"/>
  <c r="H14" i="28"/>
  <c r="J14" i="28" s="1"/>
  <c r="I14" i="28"/>
  <c r="G13" i="28"/>
  <c r="H13" i="28" s="1"/>
  <c r="F13" i="28"/>
  <c r="E28" i="34" l="1"/>
  <c r="J12" i="30"/>
  <c r="J13" i="30" s="1"/>
  <c r="C16" i="34" s="1"/>
  <c r="C57" i="34" s="1"/>
  <c r="G19" i="34"/>
  <c r="E19" i="34"/>
  <c r="F19" i="34"/>
  <c r="F28" i="34"/>
  <c r="G28" i="34"/>
  <c r="D28" i="34"/>
  <c r="I13" i="28"/>
  <c r="I17" i="28" s="1"/>
  <c r="J13" i="28"/>
  <c r="J297" i="30" l="1"/>
  <c r="J17" i="28"/>
  <c r="F16" i="34" l="1"/>
  <c r="F57" i="34" s="1"/>
  <c r="E16" i="34"/>
  <c r="E57" i="34" s="1"/>
  <c r="D16" i="34"/>
  <c r="D57" i="34" s="1"/>
  <c r="G16" i="34"/>
  <c r="G57" i="34" s="1"/>
  <c r="L13" i="28"/>
  <c r="M13" i="28" s="1"/>
  <c r="F59" i="34" l="1"/>
  <c r="G59" i="34"/>
  <c r="D59" i="34"/>
  <c r="D60" i="34" s="1"/>
  <c r="D58" i="34"/>
  <c r="E58" i="34" s="1"/>
  <c r="F58" i="34" s="1"/>
  <c r="G58" i="34" s="1"/>
  <c r="E59" i="34"/>
  <c r="F19" i="28"/>
  <c r="J19" i="28" s="1"/>
  <c r="J26" i="28" s="1"/>
  <c r="J138" i="28" s="1"/>
  <c r="L9" i="28" s="1"/>
  <c r="E60" i="34" l="1"/>
  <c r="F60" i="34" s="1"/>
  <c r="G60" i="34" s="1"/>
  <c r="I19" i="28"/>
  <c r="I26" i="28" s="1"/>
  <c r="I138" i="28" s="1"/>
</calcChain>
</file>

<file path=xl/sharedStrings.xml><?xml version="1.0" encoding="utf-8"?>
<sst xmlns="http://schemas.openxmlformats.org/spreadsheetml/2006/main" count="2177" uniqueCount="819">
  <si>
    <t xml:space="preserve">SERVICOS PRELIMINARES                                        </t>
  </si>
  <si>
    <t xml:space="preserve">      </t>
  </si>
  <si>
    <t xml:space="preserve">   </t>
  </si>
  <si>
    <t>PINTURA</t>
  </si>
  <si>
    <t>SERVIÇOS EM TERRA</t>
  </si>
  <si>
    <t>INSTALAÇÕES HIDRO-SANITÁRIAS</t>
  </si>
  <si>
    <t>REVESTIMENTOS</t>
  </si>
  <si>
    <t>COBERTA</t>
  </si>
  <si>
    <t xml:space="preserve">ESQUADRIAS </t>
  </si>
  <si>
    <t>PLANILHA ORÇAMENTÁRIA</t>
  </si>
  <si>
    <t>ITEM</t>
  </si>
  <si>
    <t>DESCRIÇÃO DOS SERVIÇOS</t>
  </si>
  <si>
    <t>UNID.</t>
  </si>
  <si>
    <t>QUANT.</t>
  </si>
  <si>
    <t>BDI</t>
  </si>
  <si>
    <t>INSTALAÇÕES ELÉTRICA</t>
  </si>
  <si>
    <t>M</t>
  </si>
  <si>
    <t>INFRAESTRUTURA</t>
  </si>
  <si>
    <t>M³</t>
  </si>
  <si>
    <t>M²</t>
  </si>
  <si>
    <t xml:space="preserve">CHAPISCO 1:4 (CIM/AREIA)  </t>
  </si>
  <si>
    <t>PT</t>
  </si>
  <si>
    <t>74065/002</t>
  </si>
  <si>
    <t>LIMPEZA FINAL DA OBRA</t>
  </si>
  <si>
    <t>CÓDIGO</t>
  </si>
  <si>
    <t>SERVIÇOS COMPLEMENTARES</t>
  </si>
  <si>
    <t>76448/001</t>
  </si>
  <si>
    <t>VALOR TOTAL C/ BDI</t>
  </si>
  <si>
    <t>FONTE</t>
  </si>
  <si>
    <t>SINAPI</t>
  </si>
  <si>
    <t>ORSE</t>
  </si>
  <si>
    <t>VALOR UNT. S/ BDI</t>
  </si>
  <si>
    <t>VALOR UNT. C/ BDI</t>
  </si>
  <si>
    <t>VALOR TOTAL S/ BDI</t>
  </si>
  <si>
    <t>1.1</t>
  </si>
  <si>
    <t>2.1</t>
  </si>
  <si>
    <t>2.2</t>
  </si>
  <si>
    <t>3.1</t>
  </si>
  <si>
    <t>5.1</t>
  </si>
  <si>
    <t>6.1</t>
  </si>
  <si>
    <t>6.2</t>
  </si>
  <si>
    <t>7.1</t>
  </si>
  <si>
    <t>7.2</t>
  </si>
  <si>
    <t>7.3</t>
  </si>
  <si>
    <t>8.1</t>
  </si>
  <si>
    <t>10.1</t>
  </si>
  <si>
    <t>10.2</t>
  </si>
  <si>
    <t>11.1</t>
  </si>
  <si>
    <t>11.2</t>
  </si>
  <si>
    <t>11.3</t>
  </si>
  <si>
    <t>12.1</t>
  </si>
  <si>
    <t>12.2</t>
  </si>
  <si>
    <t>14.1</t>
  </si>
  <si>
    <t>14.2</t>
  </si>
  <si>
    <t xml:space="preserve">VALOR TOTAL R$ </t>
  </si>
  <si>
    <t>ESTADO DE ALAGOAS</t>
  </si>
  <si>
    <t>DATA BASE:                      (SINAPI/ ORSE)</t>
  </si>
  <si>
    <t>SUPRAESTRUTURA</t>
  </si>
  <si>
    <t>PAVIMENTAÇÃO</t>
  </si>
  <si>
    <t>PISO CIMENTADO TRACO 1:4 (CIMENTO E AREIA) ACABAMENTO RUSTICO ESPESSURA 1,5 CM PREPARO MANUAL DA ARGAMASSA</t>
  </si>
  <si>
    <t>PISO EM GRANILITE, MARMORITE OU GRANITINA ESPESSURA 8 MM, INCLUSO JUNTAS DE DILATACAO PLASTICAS</t>
  </si>
  <si>
    <t>DEMOLIÇÃO DE PISO CIMENTADO</t>
  </si>
  <si>
    <t>UND</t>
  </si>
  <si>
    <t>LOUÇAS E METAIS</t>
  </si>
  <si>
    <t>PAREDES, PAINÉIS E BANCADAS</t>
  </si>
  <si>
    <t>TORNEIRA CROMADA TUBO MÓVEL, DE PAREDE, 1/2" OU 3/4", PARA PIA DE COZINHA, PADRÃO MÉDIO - FORNECIMENTO E INSTALAÇÃO.</t>
  </si>
  <si>
    <t xml:space="preserve">VASO SANITÁRIO SIFONADO COM CAIXA ACOPLADA LOUÇA BRANCA - PADRÃO MÉDIO, INCLUSO ENGATE FLEXÍVEL EM PLÁSTICO BRANCO, 1/2" X 40CM - FORNECIMENTO E INSTALAÇÃO. </t>
  </si>
  <si>
    <t>ASSENTO PLASTICO, UNIVERSAL, BRANCO, PARA VASO SANITARIO, TIPO CONVENCIONAL.</t>
  </si>
  <si>
    <t>QUADRO DE DISTRIBUICAO DE ENERGIA EM CHAPA DE ACO GALVANIZADO, PARA 12 DISJUNTORES TERMOMAGNETICOS MONOPOLARES, COM BARRAMENTO TRIFASICO E NEUTRO - FORNECIMENTO E INSTALACAO</t>
  </si>
  <si>
    <t>PONTO DE INTERRUPTOR 01 SEÇÃO + TOMADA 2P+T SIMPLES 10 (INCLUSIVE CAIXAS, ELETRODUTOS, FIAÇÃO E ACABAMENTO)</t>
  </si>
  <si>
    <t>PONTO DE INTERRUPTOR 02 SEÇÕES (INCLUSIVE CAIXAS, ELETRODUTOS, FIAÇÃO E ACABAMENTO)</t>
  </si>
  <si>
    <t>PINTURA ESMALTE ACETINADO PARA MADEIRA, DUAS DEMAOS, SOBRE FUNDO NIVELADOR BRANCO - PORTAS DE MADEIRA</t>
  </si>
  <si>
    <t>TORNEIRA CROMADA PARA JARDIM</t>
  </si>
  <si>
    <t>FORRO DE PVC, EM PLACA, COR BRANCA, APLICADO</t>
  </si>
  <si>
    <t>,</t>
  </si>
  <si>
    <t>4.1</t>
  </si>
  <si>
    <t>4.2</t>
  </si>
  <si>
    <t>4.3</t>
  </si>
  <si>
    <t>5.2</t>
  </si>
  <si>
    <t>5.3</t>
  </si>
  <si>
    <t>9.1</t>
  </si>
  <si>
    <t>9.2</t>
  </si>
  <si>
    <t>10.3</t>
  </si>
  <si>
    <t>11.4</t>
  </si>
  <si>
    <t>11.5</t>
  </si>
  <si>
    <t>11.6</t>
  </si>
  <si>
    <t>11.7</t>
  </si>
  <si>
    <t>12.3</t>
  </si>
  <si>
    <t>13.1</t>
  </si>
  <si>
    <t>13.2</t>
  </si>
  <si>
    <t>14.3</t>
  </si>
  <si>
    <t>14.4</t>
  </si>
  <si>
    <t>15.1</t>
  </si>
  <si>
    <t>TOTAL DO ITEM 1</t>
  </si>
  <si>
    <t>TOTAL DO ITEM 14</t>
  </si>
  <si>
    <t>TOTAL DO ITEM 13</t>
  </si>
  <si>
    <t>TOTAL DO ITEM 12</t>
  </si>
  <si>
    <t>TOTAL DO ITEM 11</t>
  </si>
  <si>
    <t>TOTAL DO ITEM 9</t>
  </si>
  <si>
    <t>TOTAL DO ITEM 7</t>
  </si>
  <si>
    <t>TOTAL DO ITEM 6</t>
  </si>
  <si>
    <t>TOTAL DO ITEM 5</t>
  </si>
  <si>
    <t>TOTAL DO ITEM 4</t>
  </si>
  <si>
    <t>TOTAL DO ITEM 3</t>
  </si>
  <si>
    <t>TOTAL DO ITEM 2</t>
  </si>
  <si>
    <t>Responsável Técnico:</t>
  </si>
  <si>
    <t>73899/002</t>
  </si>
  <si>
    <t xml:space="preserve">DEMOLIÇÕES E RETIRADAS                                      </t>
  </si>
  <si>
    <t>9.4</t>
  </si>
  <si>
    <t>13.3</t>
  </si>
  <si>
    <t>13.4</t>
  </si>
  <si>
    <t>13.5</t>
  </si>
  <si>
    <t>13.6</t>
  </si>
  <si>
    <t>2.3</t>
  </si>
  <si>
    <t>2.4</t>
  </si>
  <si>
    <t>2.5</t>
  </si>
  <si>
    <t>2.6</t>
  </si>
  <si>
    <t>2.7</t>
  </si>
  <si>
    <t>13.7</t>
  </si>
  <si>
    <t>13.8</t>
  </si>
  <si>
    <t>30 DIAS</t>
  </si>
  <si>
    <t>R$</t>
  </si>
  <si>
    <t>%</t>
  </si>
  <si>
    <t>60 DIAS</t>
  </si>
  <si>
    <t>90 DIAS</t>
  </si>
  <si>
    <t>PREÇO TOTAL COM BDI</t>
  </si>
  <si>
    <t>TOTAL GERAL</t>
  </si>
  <si>
    <t>TOTAL ACUMULADO</t>
  </si>
  <si>
    <t>PERCENTUAL  MENSAL %</t>
  </si>
  <si>
    <t>PERCENTUAL  MENSAL ACUMULADO %</t>
  </si>
  <si>
    <t>CRONOGRAMA FÍSICO-FINANCEIRO</t>
  </si>
  <si>
    <t>REMOÇÃO DE AZULEJO E SUBSTRATO DE ADERENCIA EM ARGAMASSA</t>
  </si>
  <si>
    <t>RETIRADA DE APARELHOS SANITARIOS (VASOS E LAVATÓRIOS)</t>
  </si>
  <si>
    <t>CARGA MANUAL DE ENTULHO EM CAMINHAO BASCULANTE.</t>
  </si>
  <si>
    <t>TRANSPORTE DE ENTULHO COM CAMINHAO BASCULANTE, ROD. PAVIMENTADA, DMT 0,5 A 1,0 KM</t>
  </si>
  <si>
    <t>CORRIMAO EM TUBO ACO GALVANIZADO 1 1/4" COM BRACADEIRA</t>
  </si>
  <si>
    <t>74072/003</t>
  </si>
  <si>
    <t>9.5</t>
  </si>
  <si>
    <t>COMPOSIÇÃO - 02</t>
  </si>
  <si>
    <t>COMPOSIÇÃO - 01</t>
  </si>
  <si>
    <t xml:space="preserve"> DESCRIÇÃO</t>
  </si>
  <si>
    <t>UNIDADE</t>
  </si>
  <si>
    <t xml:space="preserve">QUANTIDADE </t>
  </si>
  <si>
    <t>VALOR UNITÁRIO</t>
  </si>
  <si>
    <t>VALOR TOTAL</t>
  </si>
  <si>
    <t>H</t>
  </si>
  <si>
    <t>TOTAL</t>
  </si>
  <si>
    <t>COMPOSIÇÃO - 03</t>
  </si>
  <si>
    <t>CHUVEIRO ELETRICO COMUM CORPO PLASTICO TIPO DUCHA, FORNECIMENTO E INST</t>
  </si>
  <si>
    <t>13.9</t>
  </si>
  <si>
    <t>13.10</t>
  </si>
  <si>
    <t>PONTO DE INTERRUPTOR 01 SEÇÃO (1 S) EMBUTIDO COM ELETRODUTO DE PVC FLEXÍVEL SANFONADO Ø 3/4"</t>
  </si>
  <si>
    <t>5.4</t>
  </si>
  <si>
    <t>TOTAL DO ITEM 17</t>
  </si>
  <si>
    <t>ESTRUTURA METALICA EM TESOURAS OU TRELICAS, FORNECIMENTO E MONTAGEM</t>
  </si>
  <si>
    <t>EMBOÇO, PARA RECEBIMENTO DE CERÂMICA, EM ARGAMASSA TRAÇO 1:2:8, PREPARO MECÂNICO COM BETONEIRA 400L, APLICADO MANUALMENTE EM FACES INTERNAS DE PAREDES, PARA AMBIENTE COM ÁREA MAIOR QUE 10M2, ESPESSURA DE 20MM, COM EXECUÇÃO DE TALISCAS</t>
  </si>
  <si>
    <t>MASSA ÚNICA, PARA RECEBIMENTO DE PINTURA, EM ARGAMASSA TRAÇO 1:2:8, PREPARO MANUAL, APLICADA MANUALMENTE EM FACES INTERNAS DE PAREDES, ESPESSURA DE 20MM, COM EXECUÇÃO DE TALISCAS</t>
  </si>
  <si>
    <t>MASSA ÚNICA EM ARGAMASSA TRAÇO 1:2:8, PREPARO MANUAL, APLICADA MANUALMENTE EM PANOS DE FACHADA COM PRESENÇA DE VÃOS, ESPESSURA DE 25 MM.</t>
  </si>
  <si>
    <t>LASTRO DE CONCRETO, PREPARO MECÂNICO, INCLUSOS ADITIVO IMPERMEABILIZANTE, LANÇAMENTO E ADENSAMENTO</t>
  </si>
  <si>
    <t>LAVATÓRIO LOUÇA BRANCA SUSPENSO, 29,5 X 39CM OU EQUIVALENTE, PADRÃO POPULAR, INCLUSO SIFÃO TIPO GARRAFA EM PVC, VÁLVULA E ENGATE FLEXÍVEL 30CM EM PLÁSTICO E TORNEIRA CROMADA DE MESA, PADRÃO POPULAR - FORNECIMENTO E INSTALAÇÃO</t>
  </si>
  <si>
    <t>SABONETEIRA PLASTICA TIPO DISPENSER PARA SABONETE LIQUIDO COM RESERVATORIO 800 A 1500 ML, INCLUSO FIXAÇÃO</t>
  </si>
  <si>
    <t>PONTO DE LUZ EM TETO OU PAREDE PARA INSTALAÇÃO DE LUMINÁRIA (INCLUSIVE CAIXAS, ELETRODUTOS E FIAÇÃO)</t>
  </si>
  <si>
    <t>PONTO DE TOMADA RESIDENCIAL INCLUINDO TOMADA 20A/250V, CAIXA ELÉTRICA, ELETRODUTO, CABO, RASGO, QUEBRA E CHUMBAMENTO</t>
  </si>
  <si>
    <t>PONTO DE TOMADA RESIDENCIAL INCLUINDO TOMADA 10A/250V, CAIXA ELÉTRICA, ELETRODUTO, CABO, RASGO, QUEBRA E CHUMBAMENTO.</t>
  </si>
  <si>
    <t>DISJUNTOR MONOPOLAR TIPO DIN, CORRENTE NOMINAL DE 20A - FORNECIMENTO E INSTALAÇÃO.</t>
  </si>
  <si>
    <t>DISJUNTOR MONOPOLAR TIPO DIN, CORRENTE NOMINAL DE 10A - FORNECIMENTO E INSTALAÇÃO</t>
  </si>
  <si>
    <t>DISJUNTOR MONOPOLAR TIPO DIN, CORRENTE NOMINAL DE 32A - FORNECIMENTO E INSTALAÇÃO</t>
  </si>
  <si>
    <t>APLICAÇÃO MANUAL DE PINTURA COM TINTA LÁTEX PVA, DUAS DEMÃO - PAREDES INTERNAS</t>
  </si>
  <si>
    <t>APLICAÇÃO MANUAL DE PINTURA COM TINTA LÁTEX PVA, DUAS DEMÃO - PAREDES EXTERNAS</t>
  </si>
  <si>
    <t>PINTURA ESMALTE FOSCO, DUAS DEMAOS, SOBRE SUPERFICIE METALICA, INCLUSO UMA DEMAO DE FUNDO ANTICORROSIVO.</t>
  </si>
  <si>
    <t>74145/001</t>
  </si>
  <si>
    <t>EMBASAMENTO C/PEDRA ARGAMASSADA UTILIZANDO ARG.CIM/AREIA 1:4</t>
  </si>
  <si>
    <t>VERGA PRÉ-MOLDADA PARA JANELAS COM ATÉ 1,5 M DE VÃO</t>
  </si>
  <si>
    <t>VERGA PRÉ-MOLDADA PARA JANELAS COM MAIS DE 1,5 M DE VÃO.</t>
  </si>
  <si>
    <t>VERGA PRÉ-MOLDADA PARA PORTAS COM ATÉ 1,5 M DE VÃO.</t>
  </si>
  <si>
    <t>VERGA PRÉ-MOLDADA PARA PORTAS COM MAIS DE 1,5 M DE VÃO</t>
  </si>
  <si>
    <t>BANCADA EM GRANITO CINZA ANDORINHA, E=2CM</t>
  </si>
  <si>
    <t>PREFEITURA MUNICIPAL DE JACARÉ DOS HOMENS</t>
  </si>
  <si>
    <r>
      <rPr>
        <b/>
        <sz val="14"/>
        <rFont val="Arial"/>
        <family val="2"/>
      </rPr>
      <t xml:space="preserve">PLANILHA DE COMPOSIÇÃO DO BDI         </t>
    </r>
    <r>
      <rPr>
        <b/>
        <sz val="12"/>
        <rFont val="Arial"/>
        <family val="2"/>
      </rPr>
      <t xml:space="preserve"> </t>
    </r>
  </si>
  <si>
    <t>AC</t>
  </si>
  <si>
    <t>ADMINISTRAÇÃO CENTRAL</t>
  </si>
  <si>
    <t>SEGURO E GARANTIA</t>
  </si>
  <si>
    <t>R</t>
  </si>
  <si>
    <t>DF</t>
  </si>
  <si>
    <t>DESPESAS FINANCEIRAS</t>
  </si>
  <si>
    <t>L</t>
  </si>
  <si>
    <t>LUCRO</t>
  </si>
  <si>
    <t>Prefeitura Municipal de Jacaré dos Homens:</t>
  </si>
  <si>
    <t>ADMINISTRAÇÃO LOCAL / MANUTENÇÃO DO CANTEIRO DE OBRAS</t>
  </si>
  <si>
    <t>MÊS</t>
  </si>
  <si>
    <t>1.2</t>
  </si>
  <si>
    <t>MOBILIZAÇÃO DE PESSOAL E EQUIPAMENTOS</t>
  </si>
  <si>
    <t>1.3</t>
  </si>
  <si>
    <t>DESMOBILIZAÇÃO DE PESSOAL E EQUIPAMENTOS</t>
  </si>
  <si>
    <t>1.4</t>
  </si>
  <si>
    <t>74209/001</t>
  </si>
  <si>
    <t>ENGENHEIRO DE OBRA JUNIOR</t>
  </si>
  <si>
    <t>ADMINISTRAÇÃO LOCAL DA OBRA - MÊS</t>
  </si>
  <si>
    <t>PLACA DE OBRA EM CHAPA DE ACO GALVANIZADO</t>
  </si>
  <si>
    <t>3.2</t>
  </si>
  <si>
    <t>TOTAL DO ITEM 18</t>
  </si>
  <si>
    <t>PLANILHA DE COMPOSIÇÕES UNITÁRIAS</t>
  </si>
  <si>
    <t>OBRA:  REFORMA E AMPLIAÇÃO DO POSTO DE SAÚDE ANTÔNIO FIGUEIREDO</t>
  </si>
  <si>
    <t>LOCAL: JACARÉ DOS HOMENS-AL</t>
  </si>
  <si>
    <t>und</t>
  </si>
  <si>
    <t>12.13</t>
  </si>
  <si>
    <t>12.12</t>
  </si>
  <si>
    <t>12.11</t>
  </si>
  <si>
    <t>12.10</t>
  </si>
  <si>
    <t>12.9</t>
  </si>
  <si>
    <t>12.8</t>
  </si>
  <si>
    <t>12.7</t>
  </si>
  <si>
    <t>12.6</t>
  </si>
  <si>
    <t>12.5</t>
  </si>
  <si>
    <t>12.4</t>
  </si>
  <si>
    <t>4.0</t>
  </si>
  <si>
    <t>3.0</t>
  </si>
  <si>
    <t>1.0</t>
  </si>
  <si>
    <t>SINAPI - MAIO/ 2017                 ORSE - ABRIL/2017</t>
  </si>
  <si>
    <t>2.0</t>
  </si>
  <si>
    <t>ESCAVAÇÃO MANUAL DE VALA OU CAVA EM MATERIAL DE s 1ª CATEGORIA, PROFUNDIDADE ATÉ 1,50M</t>
  </si>
  <si>
    <t>ATERRO DE CAIXÃO DE EDIIFICAÇÃO, COM FORNEC. DE AREIA, ADENSADA COM ÁGUA</t>
  </si>
  <si>
    <t>ALVENARIA DE EMBASAMENTO EM TIJOLOS CERAMICOS MACICOS 5X10X20CM, ASSENTADO COM ARGAMASSA TRACO 1:2:8 (CIMENTO, CAL E AREIA)</t>
  </si>
  <si>
    <t xml:space="preserve">ALVENARIA DE VEDAÇÃO DE BLOCOS CERÂMICOS FURADOS NA HORIZONTAL DE 9X19X19CM (ESPESSURA 9CM) </t>
  </si>
  <si>
    <t>TELHA METÁLICA EM CHAPA DE AÇO GALVANIZADO NATURAL ONDULADA E=0,5MM</t>
  </si>
  <si>
    <t>pt</t>
  </si>
  <si>
    <t>74166/001</t>
  </si>
  <si>
    <t>74051/002</t>
  </si>
  <si>
    <t>m</t>
  </si>
  <si>
    <t>PONTO DE ÁGUA DN 25MM</t>
  </si>
  <si>
    <t>PONTO DE ESGOTO 40 M</t>
  </si>
  <si>
    <t>PONTO DE ESGOTO 50 M</t>
  </si>
  <si>
    <t>CAIXA DE PASSAGEM/INSPEÇÃO</t>
  </si>
  <si>
    <t>CAIXA SIFONADA 150X150X50 M</t>
  </si>
  <si>
    <t>RALO SIFONADO 100X100MM</t>
  </si>
  <si>
    <t>CAIXA DE GORDURA</t>
  </si>
  <si>
    <t>REGISTRO GAVETA DN 25 MM</t>
  </si>
  <si>
    <t>REGISTRO PRESSÃO 1/2''</t>
  </si>
  <si>
    <t>TUBO 25 MM - ÁGUA FRIA</t>
  </si>
  <si>
    <t>TUBO 100 MM - ESGOTO</t>
  </si>
  <si>
    <t>TUBO 50 MM - ESGOTO</t>
  </si>
  <si>
    <t>TUBO 40 MM - ESGOTO</t>
  </si>
  <si>
    <t>PONTO DE ESGOTO 100 M</t>
  </si>
  <si>
    <t>REMOÇÃO DE ESQUARDIAS DE MADEIRA (PORTAS, JANELAS E GRADES)</t>
  </si>
  <si>
    <t>DEMOLIÇÃO DE ALVENARIA DE TIJOLOS FURADOS S/REAPROVEITAMENTO</t>
  </si>
  <si>
    <t>LASTRO DE CONCRETO (E = 5 CM)</t>
  </si>
  <si>
    <t>PORTA DE ALUMÍNIO COM VIDRO, 80X210CM, ESPESSURA DE 3,5CM, INCLUSO DOBRADIÇAS - FORNECIMENTO E INSTALAÇÃO.</t>
  </si>
  <si>
    <t>KIT DE PORTA DE MADEIRA PARA PINTURA, SEMI-OCA (LEVE OU MÉDIA), PADRÃO MÉDIO, 86X213CM, ESPESSURA DE 3,5CM</t>
  </si>
  <si>
    <t>KIT DE PORTA DE MADEIRA PARA PINTURA, SEMI-OCA (LEVE OU MÉDIA), PADRÃO MÉDIO, 96X213CM, ESPESSURA DE 3,5CM</t>
  </si>
  <si>
    <t>PORTA DE CORRER DE ALUMÍNIO COM VIDRO, 384X210CM, ESPESSURA DE 3,5CM, INCLUSO DOBRADIÇAS - FORNECIMENTO E INSTALAÇÃO.</t>
  </si>
  <si>
    <t>PORTA DE ALUMÍNIO COM VIDRO, 120X210CM, ESPESSURA DE 3,5CM, INCLUSO DOBRADIÇAS - FORNECIMENTO E INSTALAÇÃO.</t>
  </si>
  <si>
    <t>PORTA DE ALUMÍNIO COM VIDRO, 172X210CM, ESPESSURA DE 3,5CM, INCLUSO DOBRADIÇAS - FORNECIMENTO E INSTALAÇÃO.</t>
  </si>
  <si>
    <t>JANELA DE CORRER DE ALUMÍNIO, 100X110CM, FIXAÇÃO COM PARAFUSO SOBRE CONTRAMARCO (EXCLUSIVE CONTRAMARCO), COM VIDROS, PADRONIZADA.</t>
  </si>
  <si>
    <t>JANELA DE CORRER DE ALUMÍNIO, 120X110CM, FIXAÇÃO COM PARAFUSO SOBRE CONTRAMARCO (EXCLUSIVE CONTRAMARCO), COM VIDROS, PADRONIZADA.</t>
  </si>
  <si>
    <t>JANELA DE CORRER DE ALUMÍNIO, 150X110CM, FIXAÇÃO COM PARAFUSO SOBRE CONTRAMARCO (EXCLUSIVE CONTRAMARCO), COM VIDROS, PADRONIZADA.</t>
  </si>
  <si>
    <t>JANELA DE CORRER DE ALUMÍNIO, 180X110CM, FIXAÇÃO COM PARAFUSO SOBRE CONTRAMARCO (EXCLUSIVE CONTRAMARCO), COM VIDROS, PADRONIZADA.</t>
  </si>
  <si>
    <t>JANELA DE CORRER DE ALUMÍNIO, 260X110CM, FIXAÇÃO COM PARAFUSO SOBRE CONTRAMARCO (EXCLUSIVE CONTRAMARCO), COM VIDROS, PADRONIZADA.</t>
  </si>
  <si>
    <t>JANELA DE CORRER DE ALUMÍNIO, 300X110CM, FIXAÇÃO COM PARAFUSO SOBRE CONTRAMARCO (EXCLUSIVE CONTRAMARCO), COM VIDROS, PADRONIZADA.</t>
  </si>
  <si>
    <t>JANELA DE ALUMÍNIO GUILHOTINA, 80X110CM, FIXAÇÃO COM PARAFUSO SOBRE CONTRAMARCO(EXCLUSIVE CONTRAMARCO), COM VIDROS, PADRONIZADA.</t>
  </si>
  <si>
    <t>JANELA DE ALUMÍNIO MAXIM, 80X110CM, FIXAÇÃO COM PARAFUSO SOBRE CONTRAMARCO(EXCLUSIVE CONTRAMARCO), COM VIDROS, PADRONIZADA.</t>
  </si>
  <si>
    <t>JANELA DE ALUMÍNIO MAXIM, 100X30CM, FIXAÇÃO COM PARAFUSO SOBRE CONTRAMARCO(EXCLUSIVE CONTRAMARCO), COM VIDROS, PADRONIZADA.</t>
  </si>
  <si>
    <t>JANELA DE ALUMÍNIO MAXIM, 100X80CM, FIXAÇÃO COM PARAFUSO SOBRE CONTRAMARCO(EXCLUSIVE CONTRAMARCO), COM VIDROS, PADRONIZADA.</t>
  </si>
  <si>
    <t>REVESTIMENTO CERÂMICO PARA PARTEDE,30X30, REJUNTADO</t>
  </si>
  <si>
    <t>DATA: 27/07/2017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</si>
  <si>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</si>
  <si>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</si>
  <si>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</si>
  <si>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</si>
  <si>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</si>
  <si>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</si>
  <si>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</si>
  <si>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</si>
  <si>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</si>
  <si>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</si>
  <si>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</si>
  <si>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</si>
  <si>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</si>
  <si>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</si>
  <si>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</si>
  <si>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</si>
  <si>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</si>
  <si>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11.8</t>
  </si>
  <si>
    <t>11.9</t>
  </si>
  <si>
    <t>11.10</t>
  </si>
  <si>
    <t>11.11</t>
  </si>
  <si>
    <t>11.12</t>
  </si>
  <si>
    <t>11.13</t>
  </si>
  <si>
    <t>11.14</t>
  </si>
  <si>
    <t>74198/002</t>
  </si>
  <si>
    <t xml:space="preserve">SUMIDOURO EM ALVENARIA DE TIJOLO CERAMICO MACIÇO </t>
  </si>
  <si>
    <t>FOSSA SÉPTICA</t>
  </si>
  <si>
    <t>11.15</t>
  </si>
  <si>
    <t>11.16</t>
  </si>
  <si>
    <t>PAPELEIRA DE PAREDE EM METAL CROMADO SEM TAMPA, INCLUSO FIXAÇÃO</t>
  </si>
  <si>
    <t>VASO SANITARIO SIFONADO CONVENCIONAL PARA PNE COM LOUÇA BRANCA SEM ASSENTO, INCLUSO CONJUNTO DE LIGAÇÃO PARA BACIA SANITÁRIA AJUSTÁVEL - FORNECIMENTO E INSTALAÇÃO.</t>
  </si>
  <si>
    <t>CUBA DE EMBUTIR DE AÇO INOXIDÁVEL MÉDIA, INCLUSO VÁLVULA TIPO AMERICANA EM METAL CROMADO E SIFÃO FLEXÍVEL EM PVC - FORNECIMENTO E INSTALAÇÃO</t>
  </si>
  <si>
    <t>TORNEIRA CROMADA 1/2" OU 3/4" PARA TANQUE, PADRÃO POPULAR - FORNECIMENTO E INSTALAÇÃO</t>
  </si>
  <si>
    <t>REFORMA</t>
  </si>
  <si>
    <t>9.3</t>
  </si>
  <si>
    <t>ASSENTO PARA VASO SANITARIO, REMOVÍVEL, P/ DEFICIENTE FÍSICO, DECA OU SIMILAR</t>
  </si>
  <si>
    <t>TANQUE EM CHAPA INOX - 304, DIMENSÕES 120X80X50MM, POLIDO OU ESCOVADO, EXCLUSIVE, SIFÃO, VÁLVULA E TORNEIRA</t>
  </si>
  <si>
    <t>COMPOSIÇÃO - 04</t>
  </si>
  <si>
    <t>74131/005</t>
  </si>
  <si>
    <t>QUADRO DE DISTRIBUICAO DE ENERGIA DE EMBUTIR, EM CHAPA METALICA, PARA 24 DISJUNTORES TERMOMAGNETICOS MONOPOLARES, COM BARRAMENTO TRIFASICO E NEUTRO, FORNECIMENTO E INSTALACAO</t>
  </si>
  <si>
    <t xml:space="preserve">EPI'S E ENCARGOS COMPLEMENTARES </t>
  </si>
  <si>
    <t>MESTRE DE OBRAS COM ENCARGOS COMPLEMENTARES</t>
  </si>
  <si>
    <t>RETIRADA DE MEIO FIO</t>
  </si>
  <si>
    <t>BANCO DE CONCRETO C/ 40,00M</t>
  </si>
  <si>
    <t>3.3</t>
  </si>
  <si>
    <t>3.4</t>
  </si>
  <si>
    <t>PAVIMENTAÇÃO E PISO</t>
  </si>
  <si>
    <t>COLCHÃO DE AREIA</t>
  </si>
  <si>
    <t>4.4</t>
  </si>
  <si>
    <t>EXECUÇÃO DE PASSEIO (CALÇADA) OU PISO DE CONCRETO COM CONCRETO MOLDADO IN LOCO, USINADO, ACABAMENTO CONVENCIONAL, ESPESSURA 6 CM, ARMADO.</t>
  </si>
  <si>
    <t>PISO TÁTIL ALERTA/DIRECIONAL</t>
  </si>
  <si>
    <t>ELETRODUTO RÍGIDO ROSCÁVEL, PVC, DN 40 MM (1 1/4"), PARA CIRCUITOS TERMINAIS, INSTALADO EM PAREDE - FORNECIMENTO E INSTALAÇÃO.</t>
  </si>
  <si>
    <t>CABO DE COBRE FLEXÍVEL ISOLADO, 4 MM², ANTI-CHAMA 0,6/1,0 KV, PARA CIRCUITOS TERMINAIS - FORNECIMENTO E INSTALAÇÃO.</t>
  </si>
  <si>
    <t>POSTE DE AÇO CONICO CONTÍNUO CURVO SIMPLES, FLANGEADO, COM JANELA DE INSPEÇÃO H=9M - FORNECIMENTO E INSTALACAO.</t>
  </si>
  <si>
    <t>73769/002</t>
  </si>
  <si>
    <t>LUMINARIA FECHADA PARA ILUMINACAO PUBLICA COM REATOR DE PARTIDA RAPIDA COM LAMPADA A VAPOR DE MERCURIO 250W - FORNECIMENTO E INSTALACAO)</t>
  </si>
  <si>
    <t>RELE FOTOELETRICO P/ COMANDO DE ILUMINACAO EXTERNA 220V/1000W - FORNECIMENTO E INSTALACAO</t>
  </si>
  <si>
    <t>CAIXA DE INSPEÇÃO EM CONCRETO PRÉ-MOLDADO DN 60CM COM TAMPA H= 60CM - FORNECIMENTO E INSTALACAO</t>
  </si>
  <si>
    <t>QUADRO DE MEDICAO GERAL EM CHAPA METALICA PARA EDIFICIOS COM 16 APTOS, INCLUSIVE DISJUNTORES E ATERRAMENTO</t>
  </si>
  <si>
    <t>DISJUNTOR MONOPOLAR TIPO DIN, CORRENTE NOMINAL DE 16A - FORNECIMENTO E INSTALAÇÃO.</t>
  </si>
  <si>
    <t>QUIOSQUE</t>
  </si>
  <si>
    <t>LOCACAO QUIOSQUE</t>
  </si>
  <si>
    <t xml:space="preserve">ALVENARIA DE EMBASAMENTO EM TIJOLOS CERAMICOS MACICOS 5X10X20CM, ASSENTADO COM ARGAMASSA TRACO 1:2:8 </t>
  </si>
  <si>
    <t xml:space="preserve">ADMINISTRAÇÃO DA OBRA                                </t>
  </si>
  <si>
    <t>0.1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</si>
  <si>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</si>
  <si>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</si>
  <si>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</si>
  <si>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</si>
  <si>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</si>
  <si>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</si>
  <si>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</si>
  <si>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</si>
  <si>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1.3.1</t>
  </si>
  <si>
    <t>1.3.2</t>
  </si>
  <si>
    <t>1.4.1</t>
  </si>
  <si>
    <t>1.1.1</t>
  </si>
  <si>
    <t>1.1.2</t>
  </si>
  <si>
    <t>1.1.3</t>
  </si>
  <si>
    <t>1.1.4</t>
  </si>
  <si>
    <t>2.1.2</t>
  </si>
  <si>
    <t>3.1.1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</si>
  <si>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</si>
  <si>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</si>
  <si>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</si>
  <si>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</si>
  <si>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</si>
  <si>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</si>
  <si>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</si>
  <si>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</si>
  <si>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</si>
  <si>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</si>
  <si>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</si>
  <si>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</si>
  <si>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</si>
  <si>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</si>
  <si>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</si>
  <si>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</si>
  <si>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</si>
  <si>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</si>
  <si>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3.2.1</t>
  </si>
  <si>
    <t>3.2.2</t>
  </si>
  <si>
    <t>3.2.3</t>
  </si>
  <si>
    <t>3.2.4</t>
  </si>
  <si>
    <t>3.2.5</t>
  </si>
  <si>
    <t>3.2.6</t>
  </si>
  <si>
    <t>3.3.2</t>
  </si>
  <si>
    <t>CONCRETO FCK = 15MPA, TRAÇO 1:3,4:3,5 (CIMENTO/ AREIA MÉDIA/ BRITA 1) - PREPARO MECÂNICO COM BETONEIRA 400 L</t>
  </si>
  <si>
    <t>3.2.7</t>
  </si>
  <si>
    <t>3.2.8</t>
  </si>
  <si>
    <t>TOTAL DO ITEM 0</t>
  </si>
  <si>
    <t>ATERRO MECANIZADO COM SOLO ARGILO-ARENOSO.</t>
  </si>
  <si>
    <t>3.2.9</t>
  </si>
  <si>
    <t>3.2.10</t>
  </si>
  <si>
    <t>3.2.11</t>
  </si>
  <si>
    <t>VERGAS 10X10CM EM CONCRETO PRÉ-MOLDADO</t>
  </si>
  <si>
    <t>MADEIRAMENTO EM MASSARANDUBA/MADEIRA DE LEI, ACABAMENTO SERRADO, C/ PEÇA 5 X 9 CM E RIPA 5 X 1,5CM</t>
  </si>
  <si>
    <t>ENTRADA DE ENERGIA ELÉTRICA AÉREA MONOFÁSICA 50A COM POSTE DE CONCRETO, INCLUSIVE CABEAMENTO, CAIXA DE PROTEÇÃO PARA MEDIDOR E ATERRAMENTO.</t>
  </si>
  <si>
    <t>74130/001</t>
  </si>
  <si>
    <t>DISJUNTOR TERMOMAGNETICO MONOPOLAR PADRAO NEMA (AMERICANO) 10 A 30A 240V, FORNECIMENTO E INSTALACAO</t>
  </si>
  <si>
    <t>74131/001</t>
  </si>
  <si>
    <t>QUADRO DE DISTRIBUICAO DE ENERGIA DE EMBUTIR, EM CHAPA METALICA, PARA 3 DISJUNTORES TERMOMAGNETICOS MONOPOLARES SEM BARRAMENTO FORNECIMENTO E INSTALACAO</t>
  </si>
  <si>
    <t>EMBOÇO, PARA RECEBIMENTO DE CERÂMICA, EM ARGAMASSA TRAÇO 1:2:8, PREPARO MANUAL</t>
  </si>
  <si>
    <t xml:space="preserve"> KIT DE PORTA DE MADEIRA, 60X210CM</t>
  </si>
  <si>
    <t>JANELA DE MADEIRA ALMOFADADA, DE ABRIR</t>
  </si>
  <si>
    <t>PINTURA ESMALTE BRILHANTE PARA MADEIRA, DUAS DEMAOS, SOBRE FUNDO NIVELADOR BRANCO</t>
  </si>
  <si>
    <t>74065/003</t>
  </si>
  <si>
    <t>PINTURA EM VERNIZ SINTETICO BRILHANTE EM MADEIRA, TRES DEMAOS</t>
  </si>
  <si>
    <t>CUBA DE EMBUTIR DE AÇO INOXIDÁVEL MÉDIA, INCLUSO VÁLVULA TIPO AMERICANA E SIFÃO TIPO GARRAFA EM METAL CROMADO - FORNECIMENTO E INSTALAÇÃO.</t>
  </si>
  <si>
    <t>PONTO DE ESGOTO</t>
  </si>
  <si>
    <t>DIVERSOS</t>
  </si>
  <si>
    <t>BANCADA DE GRANITO CINZA POLIDO E= 2,50CM, LARGURA 0,60 CM - FORNECIMENTO E INSTALAÇÃO</t>
  </si>
  <si>
    <t>COMPOSIÇÃO - 05</t>
  </si>
  <si>
    <t>COMPOSIÇÃO - 06</t>
  </si>
  <si>
    <t>GANGORRA TRIPLA</t>
  </si>
  <si>
    <t>CARROSSEL</t>
  </si>
  <si>
    <t>BALANÇO TRIPLO</t>
  </si>
  <si>
    <t>ESCORREGADOR</t>
  </si>
  <si>
    <t>CASINHA DE TARZAN</t>
  </si>
  <si>
    <t>CASINHA DE ESCORREGAR</t>
  </si>
  <si>
    <t>COTAÇÃO</t>
  </si>
  <si>
    <t>3.4.1</t>
  </si>
  <si>
    <t>3.4.2</t>
  </si>
  <si>
    <t>3.8.1</t>
  </si>
  <si>
    <t>3.8.2</t>
  </si>
  <si>
    <t>REATERRO MANUAL DE VALAS COM COMPACTAÇÃO MECANIZADA.</t>
  </si>
  <si>
    <t>OBRA:  REFORMA DOS MÓDULOS 07 E 08 DA PRAÇA JOSÉ TEÓFILO DA SILVA</t>
  </si>
  <si>
    <t>3.3.1</t>
  </si>
  <si>
    <t>INSTALAÇÕES HIDROSSANITÁRIAS</t>
  </si>
  <si>
    <t>LOCACAO MÓDULO I</t>
  </si>
  <si>
    <t>1.1.5</t>
  </si>
  <si>
    <t>DEMOLICAO  DE PISO EM CONCRETO</t>
  </si>
  <si>
    <t>MÓDULO I</t>
  </si>
  <si>
    <t>BANCO DE CONCRETO C/ 55,00M</t>
  </si>
  <si>
    <t>TOTAL MÓDULO II</t>
  </si>
  <si>
    <t>TOTAL MÓDULO I</t>
  </si>
  <si>
    <t>MÓDULO II</t>
  </si>
  <si>
    <t>LOCACAO MÓDULO II</t>
  </si>
  <si>
    <t>DISJUNTOR BIPOLAR TIPO DIN, CORRENTE NOMINAL DE 32A - FORNECIMENTO E INSTALAÇÃO</t>
  </si>
  <si>
    <t>INTERRUPTOR SIMPLES (2 MÓDULOS) COM 1 TOMADA DE EMBUTIR 2P+T 10 A, INCLUINDO SUPORTE E PLACA - FORNECIMENTO E INSTALAÇÃO. AF_12/2015</t>
  </si>
  <si>
    <t>LIMPEZA MÓDULO II</t>
  </si>
  <si>
    <t>MASTRO PARA BANDEIRA COM BASE EM PISO CIMENTADO</t>
  </si>
  <si>
    <t>MÓDULO III</t>
  </si>
  <si>
    <t>PEDREIRO COM ENCARGOS COMPLEMENTARES</t>
  </si>
  <si>
    <t>2.3.1</t>
  </si>
  <si>
    <t>2.3.2</t>
  </si>
  <si>
    <t>4.1.1</t>
  </si>
  <si>
    <t>4.1.2</t>
  </si>
  <si>
    <t>4.1.3</t>
  </si>
  <si>
    <t>4.1.4</t>
  </si>
  <si>
    <t>4.2.2</t>
  </si>
  <si>
    <t>4.2.1</t>
  </si>
  <si>
    <t>4.2.3</t>
  </si>
  <si>
    <t>4.2.4</t>
  </si>
  <si>
    <t>4.2.5</t>
  </si>
  <si>
    <t>4.2.6</t>
  </si>
  <si>
    <t>4.2.7</t>
  </si>
  <si>
    <t>4.2.8</t>
  </si>
  <si>
    <t>4.3.1</t>
  </si>
  <si>
    <t>4.3.2</t>
  </si>
  <si>
    <t>4.4.1</t>
  </si>
  <si>
    <t>4.4.2</t>
  </si>
  <si>
    <t>TOTAL MÓDULO III</t>
  </si>
  <si>
    <t>4.2.9</t>
  </si>
  <si>
    <t>4.2.10</t>
  </si>
  <si>
    <t>PLAYGROUND</t>
  </si>
  <si>
    <t>MÓDULO IV</t>
  </si>
  <si>
    <t>PAINEL EM ALVENARIA</t>
  </si>
  <si>
    <t>LIMPEZA MÓDULO IV</t>
  </si>
  <si>
    <t>TOTAL MÓDULO IV</t>
  </si>
  <si>
    <t>CARGA MANUAL DE ENTULHO EM CAMINHAO BASCULANTE 6 M3</t>
  </si>
  <si>
    <t>2.1.1</t>
  </si>
  <si>
    <t>2.1.3</t>
  </si>
  <si>
    <t>2.1.4</t>
  </si>
  <si>
    <t>LOCAL: JACARÉ DOS HOMENS/ALAGOAS</t>
  </si>
  <si>
    <t>OBRA:  REFORMA DOS MÓDULOS 01 E 06 DA PRAÇA JOSÉ TEÓFILO DA SILVA</t>
  </si>
  <si>
    <t>1.2.9</t>
  </si>
  <si>
    <t>1.2.9.1</t>
  </si>
  <si>
    <t>1.2.9.2</t>
  </si>
  <si>
    <t>1.2.9.3</t>
  </si>
  <si>
    <t>1.2.9.4</t>
  </si>
  <si>
    <t>1.2.9.5</t>
  </si>
  <si>
    <t>1.2.9.6</t>
  </si>
  <si>
    <t>1.2.9.7</t>
  </si>
  <si>
    <t>1.2.10</t>
  </si>
  <si>
    <t>EXTENÇÃO</t>
  </si>
  <si>
    <t>1.3.1.1</t>
  </si>
  <si>
    <t>1.3.1.2</t>
  </si>
  <si>
    <t>1.3.1.3</t>
  </si>
  <si>
    <t>1.3.1.4</t>
  </si>
  <si>
    <t>ILUMINAÇÃO</t>
  </si>
  <si>
    <t>1.3.2.1</t>
  </si>
  <si>
    <t>1.3.2.2</t>
  </si>
  <si>
    <t>1.3.2.3</t>
  </si>
  <si>
    <t>1.3.2.4</t>
  </si>
  <si>
    <t>1.3.2.5</t>
  </si>
  <si>
    <t>1.3.2.6</t>
  </si>
  <si>
    <t>PASSEIO</t>
  </si>
  <si>
    <t>2.2.9</t>
  </si>
  <si>
    <t>2.2.9.1</t>
  </si>
  <si>
    <t>2.2.9.2</t>
  </si>
  <si>
    <t>2.2.9.3</t>
  </si>
  <si>
    <t>2.2.9.4</t>
  </si>
  <si>
    <t>2.2.9.5</t>
  </si>
  <si>
    <t>2.2.9.6</t>
  </si>
  <si>
    <t>2.2.9.7</t>
  </si>
  <si>
    <t>2.2.10</t>
  </si>
  <si>
    <t>2.3.1.1</t>
  </si>
  <si>
    <t>2.3.1.2</t>
  </si>
  <si>
    <t>2.3.1.3</t>
  </si>
  <si>
    <t>2.3.1.4</t>
  </si>
  <si>
    <t>2.3.2.1</t>
  </si>
  <si>
    <t>2.3.2.2</t>
  </si>
  <si>
    <t>2.3.2.3</t>
  </si>
  <si>
    <t>2.3.2.4</t>
  </si>
  <si>
    <t>2.3.2.5</t>
  </si>
  <si>
    <t>2.3.2.6</t>
  </si>
  <si>
    <t>2.3.2.7</t>
  </si>
  <si>
    <t>2.3.2.8</t>
  </si>
  <si>
    <t>2.3.2.9</t>
  </si>
  <si>
    <t>2.3.2.10</t>
  </si>
  <si>
    <t>2.4.1.1</t>
  </si>
  <si>
    <t>2.4.2.1</t>
  </si>
  <si>
    <t>2.4.2.2</t>
  </si>
  <si>
    <t>2.4.2.3</t>
  </si>
  <si>
    <t>2.4.2.4</t>
  </si>
  <si>
    <t>2.4.2.5</t>
  </si>
  <si>
    <t>2.4.2.6</t>
  </si>
  <si>
    <t>2.4.2.7</t>
  </si>
  <si>
    <t>2.4.2.8</t>
  </si>
  <si>
    <t>2.4.3.1</t>
  </si>
  <si>
    <t>2.4.4.1</t>
  </si>
  <si>
    <t>2.4.4.2</t>
  </si>
  <si>
    <t>2.4.5.1</t>
  </si>
  <si>
    <t>2.4.5.2</t>
  </si>
  <si>
    <t>2.4.5.3</t>
  </si>
  <si>
    <t>2.4.6.1</t>
  </si>
  <si>
    <t>2.4.6.2</t>
  </si>
  <si>
    <t>2.4.6.3</t>
  </si>
  <si>
    <t>2.4.6.4</t>
  </si>
  <si>
    <t>2.4.6.5</t>
  </si>
  <si>
    <t>2.4.6.6</t>
  </si>
  <si>
    <t>2.4.6.7</t>
  </si>
  <si>
    <t>2.4.6.8</t>
  </si>
  <si>
    <t>2.4.6.9</t>
  </si>
  <si>
    <t>2.4.6.10</t>
  </si>
  <si>
    <t>2.4.6.11</t>
  </si>
  <si>
    <t>2.4.7.1</t>
  </si>
  <si>
    <t>2.4.7.2</t>
  </si>
  <si>
    <t>2.4.7.3</t>
  </si>
  <si>
    <t>2.4.7.4</t>
  </si>
  <si>
    <t>2.4.9.1</t>
  </si>
  <si>
    <t>2.4.9.2</t>
  </si>
  <si>
    <t>2.4.10.1</t>
  </si>
  <si>
    <t>2.4.10.2</t>
  </si>
  <si>
    <t>2.4.10.3</t>
  </si>
  <si>
    <t>2.4.11.1</t>
  </si>
  <si>
    <t>2.4.11.2</t>
  </si>
  <si>
    <t>2.4.11.3</t>
  </si>
  <si>
    <t>2.4.11.4</t>
  </si>
  <si>
    <t>2.4.11.5</t>
  </si>
  <si>
    <t>2.4.11.6</t>
  </si>
  <si>
    <t>2.4.11.7</t>
  </si>
  <si>
    <t>2.5.1</t>
  </si>
  <si>
    <t>2.5.1.1</t>
  </si>
  <si>
    <t>2.5.1.2</t>
  </si>
  <si>
    <t>2.5.1.3</t>
  </si>
  <si>
    <t>2.5.1.4</t>
  </si>
  <si>
    <t>2.5.1.5</t>
  </si>
  <si>
    <t>2.5.1.6</t>
  </si>
  <si>
    <t>2.5.1.7</t>
  </si>
  <si>
    <t>2.5.2</t>
  </si>
  <si>
    <t>3.1.2</t>
  </si>
  <si>
    <t>3.1.3</t>
  </si>
  <si>
    <t>3.1.4</t>
  </si>
  <si>
    <t>3.2.11.1</t>
  </si>
  <si>
    <t>3.2.11.2</t>
  </si>
  <si>
    <t>3.2.11.3</t>
  </si>
  <si>
    <t>3.2.11.4</t>
  </si>
  <si>
    <t>3.2.11.5</t>
  </si>
  <si>
    <t>3.2.11.6</t>
  </si>
  <si>
    <t>3.2.11.7</t>
  </si>
  <si>
    <t>3.2.12</t>
  </si>
  <si>
    <t>3.3.1.1</t>
  </si>
  <si>
    <t>3.3.1.2</t>
  </si>
  <si>
    <t>3.3.1.3</t>
  </si>
  <si>
    <t>3.3.1.4</t>
  </si>
  <si>
    <t>3.3.2.1</t>
  </si>
  <si>
    <t>3.3.2.2</t>
  </si>
  <si>
    <t>3.3.2.3</t>
  </si>
  <si>
    <t>3.3.2.4</t>
  </si>
  <si>
    <t>3.3.2.5</t>
  </si>
  <si>
    <t>3.4.1.1</t>
  </si>
  <si>
    <t>3.4.1.2</t>
  </si>
  <si>
    <t>3.4.1.3</t>
  </si>
  <si>
    <t>3.4.1.4</t>
  </si>
  <si>
    <t>3.4.1.5</t>
  </si>
  <si>
    <t>3.4.1.6</t>
  </si>
  <si>
    <t>LOCACAO MÓDULO IV</t>
  </si>
  <si>
    <t>4.2.9.1</t>
  </si>
  <si>
    <t>4.2.9.2</t>
  </si>
  <si>
    <t>4.2.9.3</t>
  </si>
  <si>
    <t>4.2.9.4</t>
  </si>
  <si>
    <t>4.2.9.5</t>
  </si>
  <si>
    <t>4.2.9.6</t>
  </si>
  <si>
    <t>4.2.9.7</t>
  </si>
  <si>
    <t>4.3.1.1</t>
  </si>
  <si>
    <t>4.3.1.2</t>
  </si>
  <si>
    <t>4.3.1.3</t>
  </si>
  <si>
    <t>4.3.1.4</t>
  </si>
  <si>
    <t>4.3.2.1</t>
  </si>
  <si>
    <t>4.3.2.2</t>
  </si>
  <si>
    <t>4.3.2.3</t>
  </si>
  <si>
    <t>4.3.2.4</t>
  </si>
  <si>
    <t>4.3.2.5</t>
  </si>
  <si>
    <t>4.3.2.6</t>
  </si>
  <si>
    <t>4.4.1.1</t>
  </si>
  <si>
    <t>4.4.1.2</t>
  </si>
  <si>
    <t>4.4.1.3</t>
  </si>
  <si>
    <t>4.4.1.4</t>
  </si>
  <si>
    <t>4.4.1.5</t>
  </si>
  <si>
    <t>4.4.1.6</t>
  </si>
  <si>
    <t>LIMPEZA MÓDULO VI</t>
  </si>
  <si>
    <t>CASINHA COM ESCORREGA</t>
  </si>
  <si>
    <t>CONCRETO FCK = 15MPA, TRAÇO 1:3,4:3,5 (CIMENTO/ AREIA MÉDIA/ BRITA 1) - PREPARO MANUAL</t>
  </si>
  <si>
    <t>120 DIAS</t>
  </si>
  <si>
    <t>QTDADE</t>
  </si>
  <si>
    <t>RETIRADA DE MEIO FIO - M</t>
  </si>
  <si>
    <t>SERVENTE COM ENCARGOS COMPLEMENTARES</t>
  </si>
  <si>
    <t>ASSENTAMENTO DE GUIA (MEIO-FIO) EM TRECHO CURVO, CONFECCIONADA EM CONCRETO PRÉ-FABRICADO, DIMENSÕES 100X15X13X30 CM (COMPRIMENTO X BASE INFERIOR X BASE SUPERIOR X ALTURA), PARA VIAS URBANAS (USO VIÁRIO)</t>
  </si>
  <si>
    <t>COLCHÃO DE AREIAO - M³</t>
  </si>
  <si>
    <t>AREIA FINA - POSTO JAZIDA/FORNECEDOR</t>
  </si>
  <si>
    <t>EXECUÇÃO DE PÁTIO/ESTACIONAMENTO EM PISO INTERTRAVADO, COM BLOCO RETANGULAR COLORIDO DE 20 X 10 CM, ESPESSURA 6 CM.  - COR TERRA</t>
  </si>
  <si>
    <t>EXECUÇÃO DE PÁTIO/ESTACIONAMENTO EM PISO INTERTRAVADO, COM BLOCO RETANGULAR COLORIDO DE 20 X 10 CM, ESPESSURA 6 CM.  - COR AZUL</t>
  </si>
  <si>
    <t>PISO EM PEDRA SÃO TOME ASSENTADO SOBRE ARGAMASSA 1:3 (CIMENTO E AREIA) REJUNTADO COM CIMENTO BRANCO</t>
  </si>
  <si>
    <t>73743/001</t>
  </si>
  <si>
    <t>PLANTIO DE GRAMA ESMERALDA EM ROLO</t>
  </si>
  <si>
    <t>ALVENARIA DE VEDAÇÃO DE BLOCOS CERÂMICOS FURADOS NA HORIZONTAL DE 14X9X19CM (ESPESSURA 14CM, BLOCO DEITADO)</t>
  </si>
  <si>
    <t>CONCRETO ARMADO FCK=25,0MPA</t>
  </si>
  <si>
    <t>CHAPISCO APLICADO EM ALVENARIA (SEM PRESENÇA DE VÃOS) E ESTRUTURAS DE CONCRETO DE FACHADA, COM COLHER DE PEDREIRO. ARGAMASSA TRAÇO 1:3 COM PREPARO MANUAL</t>
  </si>
  <si>
    <t>EMBOÇO OU MASSA ÚNICA EM ARGAMASSA TRAÇO 1:2:8, PREPARO MANUAL, APLICADA MANUALMENTE EM PANOS DE FACHADA COM PRESENÇA DE VÃOS, ESPESSURA DE 25 MM</t>
  </si>
  <si>
    <t>APLICAÇÃO MANUAL DE PINTURA COM TINTA TEXTURIZADA ACRÍLICA EM PAREDES EXTERNAS</t>
  </si>
  <si>
    <t>LIXEIRA COM SUPORTE (POSTE),</t>
  </si>
  <si>
    <t>LIXEIRA COM SUPORTE (POSTE) - UND</t>
  </si>
  <si>
    <t>ESCAVAÇÃO MANUAL PARA BLOCO DE COROAMENTO OU SAPATA, SEM PREVISÃO DE FÔRMA</t>
  </si>
  <si>
    <t>'</t>
  </si>
  <si>
    <t>HASTE DE ATERRAMENTO 5/8 PARA SPDA - FORNECIMENTO E INSTALAÇÃO.</t>
  </si>
  <si>
    <t>REFLETOR EM ALUMÍNIO COM SUPORTE E ALÇA, LÂMPADA 250 W - FORNECIMENTO E INSTALAÇÃO</t>
  </si>
  <si>
    <t>EXECUÇÃO DE ESTRUTURAS DE CONCRETO ARMADO, PARA EDIFICAÇÃO TÉRREA, FCK =25 MPA</t>
  </si>
  <si>
    <t>COMPOSIÇÃO - 13</t>
  </si>
  <si>
    <t>COMPOSIÇÃO - 14</t>
  </si>
  <si>
    <t>COBERTA EM TELHA DE MADEIRA</t>
  </si>
  <si>
    <t>COMPOSIÇÃO - 15</t>
  </si>
  <si>
    <t>COBERTURA EM POLICARBONATO ALVEOLAR DE 4MM, FIXADO EM PEÇAS DE ALUMÍNIO INCLUSIVE INSTALAÇÃO</t>
  </si>
  <si>
    <r>
      <t>ESTRUTURA DE COBERTA EM MADEIRA DE LEI - M</t>
    </r>
    <r>
      <rPr>
        <sz val="11"/>
        <color rgb="FF000000"/>
        <rFont val="Calibri"/>
        <family val="2"/>
      </rPr>
      <t>²</t>
    </r>
  </si>
  <si>
    <t>CAIBRO DE MADEIRA APARELHADA *6 X 8* CM, MACARANDUBA, ANGELIM OU EQUIVALENTE</t>
  </si>
  <si>
    <t>RIPA DE MADEIRA APARELHADA *1,5 X 5* CM, MACARANDUBA, ANGELIM OU EQUIVALENTE</t>
  </si>
  <si>
    <t>CARPINTEIRO COM ENCARGOS COMPLEMENTARES</t>
  </si>
  <si>
    <t>AJUDANTE DE CARPINTEIRO COM ENCARGOS COMPLEMENTARES</t>
  </si>
  <si>
    <t>PREGO DE ACO POLIDO COM CABECA 16 X 24 (2 1/4 X 12)</t>
  </si>
  <si>
    <t>KG</t>
  </si>
  <si>
    <r>
      <t>COBERTA EM TELHA DE MADEIRA - M</t>
    </r>
    <r>
      <rPr>
        <sz val="11"/>
        <color rgb="FF000000"/>
        <rFont val="Calibri"/>
        <family val="2"/>
      </rPr>
      <t>²</t>
    </r>
  </si>
  <si>
    <t>UN</t>
  </si>
  <si>
    <t>TELHADISTA COM ENCARGOS COMPLEMENTARES</t>
  </si>
  <si>
    <r>
      <t>COBERTURA EM POLICARBONATO ALVEOLAR DE 4MM, FIXADO EM PEÇAS DE ALUMÍNIO INCLUSIVE INSTALAÇÃO - M</t>
    </r>
    <r>
      <rPr>
        <sz val="11"/>
        <color rgb="FF000000"/>
        <rFont val="Calibri"/>
        <family val="2"/>
      </rPr>
      <t>²</t>
    </r>
  </si>
  <si>
    <t>PERFIL DE ALUMINIO ANODIZADO (25x50x1,6MM)</t>
  </si>
  <si>
    <t>REBITE DE ALUMINIO VAZADO DE REPUXO, 3,2 X 8 MM</t>
  </si>
  <si>
    <t>MONTADOR DE ESTRUTURA METÁLICA COM ENCARGOS COMPLEMENTARES</t>
  </si>
  <si>
    <t>PONTO DE ILUMINAÇÃO RESIDENCIAL INCLUINDO INTERRUPTOR SIMPLES (2 MÓDULOS), CAIXA ELÉTRICA, ELETRODUTO, CABO, RASGO, QUEBRA E CHUMBAMENTO</t>
  </si>
  <si>
    <t>2.4.6.12</t>
  </si>
  <si>
    <t>LUMINÁRIA TIPO CALHA, DE SOBREPOR, COM 1 LÂMPADA TUBULAR DE 36 W - FORNECIMENTO E INSTALAÇÃO</t>
  </si>
  <si>
    <t>LUMINÁRIA TIPO CALHA, DE SOBREPOR, COM 1 LÂMPADA TUBULAR DE 18 W - FOR</t>
  </si>
  <si>
    <t>QUADRO DE DISTRIBUICAO DE ENERGIA P/ 6 DISJUNTORES TERMOMAGNETICOS MONOPOLARES SEM BARRAMENTO, DE EMBUTIR, EM CHAPA METALICA - FORNECIMENTO E INSTALACAO</t>
  </si>
  <si>
    <t>REVESTIMENTO CERÂMICO PARA PAREDES INTERNAS COM PLACAS TIPO ESMALTADA EXTRA DE DIMENSÕES 20X20 CM APLICADAS EM AMBIENTES DE ÁREA MENOR QUE 5M² NA ALTURA INTEIRA DAS PAREDES</t>
  </si>
  <si>
    <t>PISO CIMENTADO, TRAÇO 1:3 (CIMENTO E AREIA), ACABAMENTO RÚSTICO, ESPESSURA 2,0 CM, PREPARO MECÂNICO DA ARGAMASSA</t>
  </si>
  <si>
    <t>REVESTIMENTO CERÂMICO PARA PISO COM PLACAS TIPO ESMALTADA EXTRA DE DIMENSÕES 35X35 CM APLICADA EM AMBIENTES DE ÁREA ENTRE 5 M2 E 10 M2</t>
  </si>
  <si>
    <t>INSTALAÇÃO DE TUBOS DE PVC, SOLDÁVEL, ÁGUA FRIA, DN 25 MM (INSTALADO EM RAMAL, SUB-RAMAL, RAMAL DE DISTRIBUIÇÃO OU PRUMADA), INCLUSIVE CONEXÕES, CORTES E FIXAÇÕES</t>
  </si>
  <si>
    <t>PONTO DE CONSUMO TERMINAL DE ÁGUA FRIA (SUBRAMAL) COM TUBULAÇÃO DE PVC, DN 25 MM, INSTALADO EM RAMAL DE ÁGUA, INCLUSOS RASGO E CHUMBAMENTO EM ALVENARIA</t>
  </si>
  <si>
    <t>REGISTRO DE GAVETA BRUTO, LATÃO, ROSCÁVEL, 3/4", FORNECIDO E INSTALADO EM RAMAL DE ÁGUA</t>
  </si>
  <si>
    <t>COMPOSIÇÃO - 16</t>
  </si>
  <si>
    <t>PASTA LUBRIFICANTE PARA TUBOS E CONEXOES COM JUNTA ELASTICA</t>
  </si>
  <si>
    <t>TUBO PVC, SERIE NORMAL, ESGOTO PREDIAL, DN 50 MM, FORNECIDO E INSTALADO</t>
  </si>
  <si>
    <t>JOELHO 90 GRAUS, PVC, SERIE NORMAL, ESGOTO PREDIAL, DN 40 MM, JUNTA SOLDÁVEL, FORNECIDO E INSTALADO</t>
  </si>
  <si>
    <t>JOELHO 45 GRAUS, PVC, SERIE NORMAL, ESGOTO PREDIAL, DN 40 MM, JUNTA SOLDÁVEL, FORNECIDO E INSTALADO</t>
  </si>
  <si>
    <t>ENCANADOR OU BOMBEIRO HIDRÁULICO COM ENCARGOS COMPLEMENTARES</t>
  </si>
  <si>
    <t>CAIXA DE GORDURA PEQUENA (CAPACIDADE: 19 L), CIRCULAR, EM PVC, DIÂMETRO INTERNO= 0,3 M.</t>
  </si>
  <si>
    <t>SUMIDOURO RETANGULAR, EM ALVENARIA COM TIJOLOS CERÂMICOS MACIÇOS,</t>
  </si>
  <si>
    <t>FORRO EM MADEIRA PINUS, PARA AMBIENTES COMERCIAIS, INCLUSIVE ESTRUTURA DE FIXAÇÃO</t>
  </si>
  <si>
    <t>TUBO DE AÇO GALVANIZADO COM COSTURA, CLASSE MÉDIA, CONEXÃO RANHURADA, DN 50 (2"), INSTALADO EM PRUMADAS - FORNECIMENTO E INSTALAÇÃO</t>
  </si>
  <si>
    <t>EXECUÇÃO DE PÁTIO/ESTACIONAMENTO EM PISO INTERTRAVADO, COM BLOCO RETANGULAR COR NATURAL DE 20 X 10 CM, ESPESSURA 6 CM.</t>
  </si>
  <si>
    <t>COMPOSIÇÃO - 10</t>
  </si>
  <si>
    <t>COMPOSIÇÃO - 11</t>
  </si>
  <si>
    <t>DEMOLIÇÃO DE PISO DE CONCRETO - M²</t>
  </si>
  <si>
    <t>PISO TÁTIL ALERTA/DIRECIONAL - M²</t>
  </si>
  <si>
    <t>PISO PODOTATIL DE CONCRETO - DIRECIONAL E ALERTA, *40 X 40 X 2,5* CM</t>
  </si>
  <si>
    <t>ARGAMASSA COLANTE AC-II</t>
  </si>
  <si>
    <t>REJUNTE COLORIDO, CIMENTICIO</t>
  </si>
  <si>
    <t xml:space="preserve">EMPREEENDIMENTO: CONSTRUÇÃO DE PRAÇAS URBANAS, RODOVIAS, FERROVIAS E RECAPEAMENTO E PAVIMENTAÇÃO DE VIAS URBANAS </t>
  </si>
  <si>
    <t>CONFORME LEGISLAÇÃO TRIBUTÁRIA MUNICIPAL, DEFINIR ESTIMATIVA DE PERCENTUAL DA BASE DE CÁLCULO PARA O ISS: 100,00%</t>
  </si>
  <si>
    <t>SOBRE A BASE DE CÁLCULO, DEFINIR A RESPECTIVA ALÍQUOTA DO ISS (ENTRE 2% E 5%): 2,50%</t>
  </si>
  <si>
    <t>ITENS</t>
  </si>
  <si>
    <t>SIGLAS</t>
  </si>
  <si>
    <t>% ADOTADO</t>
  </si>
  <si>
    <t>SG</t>
  </si>
  <si>
    <t>RISCO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</si>
  <si>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</si>
  <si>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</si>
  <si>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</si>
  <si>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</si>
  <si>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</si>
  <si>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</si>
  <si>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 (FÓRMULA ACÓRDÃO TCU)</t>
  </si>
  <si>
    <t>BDI PAD</t>
  </si>
  <si>
    <t>BDI COM DESONERAÇÃO</t>
  </si>
  <si>
    <t>BDI DES</t>
  </si>
  <si>
    <t>OS VALORES DE BDI FORAM CALCULADOS COM O EMPREGO DA FÓRMULA:</t>
  </si>
  <si>
    <r>
      <t xml:space="preserve">BDI.PAD = </t>
    </r>
    <r>
      <rPr>
        <b/>
        <u/>
        <sz val="12"/>
        <rFont val="Arial"/>
        <family val="2"/>
      </rPr>
      <t>(1+AC + S + R + G)*(1 + DF)*(1+L)  -1</t>
    </r>
  </si>
  <si>
    <t xml:space="preserve">                (1-CP-ISS)</t>
  </si>
  <si>
    <t>DECLARO PARA OS DEVIDOS FINS QUE, CONFORME LEGISLAÇÃO TRIBUTÁRIA MUNICIPAL, A BASE DE CÁLCULO PARA CONSTRUÇÃO DE PRAÇAS URBANAS, RODOVIAS, FERROVIAS E RECAPEAMENTO E PAVIMENTAÇÃO DE VIAS URBANAS, É DE 100%, COM A RESPECTIVA ALÍQUOTA DE 2,5%.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</si>
  <si>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</si>
  <si>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 xml:space="preserve">DATA BASE:            </t>
  </si>
  <si>
    <t>TOTAL DO ITEM 1.1</t>
  </si>
  <si>
    <t>TOTAL DO ITEM 1.2</t>
  </si>
  <si>
    <t>TOTAL DO ITEM 1.3</t>
  </si>
  <si>
    <t>TOTAL DO ITEM 1.4</t>
  </si>
  <si>
    <t>TOTAL DO ITEM 2.1</t>
  </si>
  <si>
    <t>TOTAL DO ITEM 2.2</t>
  </si>
  <si>
    <t>TOTAL DO ITEM 2.3</t>
  </si>
  <si>
    <t>TOTAL DO ITEM 2.4</t>
  </si>
  <si>
    <t>TOTAL DO ITEM 2.5</t>
  </si>
  <si>
    <t>TOTAL DO ITEM 3.1</t>
  </si>
  <si>
    <t>TOTAL DO ITEM 3.2</t>
  </si>
  <si>
    <t>TOTAL DO ITEM 3.3</t>
  </si>
  <si>
    <t>TOTAL DO ITEM 4.4</t>
  </si>
  <si>
    <t>ADMINISTRAÇÃO</t>
  </si>
  <si>
    <t>COMPOSIÇÃO - 7</t>
  </si>
  <si>
    <t>COMPOSIÇÃO - 8</t>
  </si>
  <si>
    <t>COMPOSIÇÃO - 9</t>
  </si>
  <si>
    <t>PONTO DE ESGOTO 40,0MM - 10</t>
  </si>
  <si>
    <t>COMPOSIÇÃO - 12</t>
  </si>
  <si>
    <t xml:space="preserve">DATA BASE:   </t>
  </si>
  <si>
    <t>DATA BASE:</t>
  </si>
  <si>
    <t>COMPOSIÇÃO - 17</t>
  </si>
  <si>
    <t>COMPOSIÇÃO - 18</t>
  </si>
  <si>
    <t>COMPOSIÇÃO - 19</t>
  </si>
  <si>
    <t>LIMPEZA FINAL DE OBRA</t>
  </si>
  <si>
    <t>LOCAÇÃO DA OBRA</t>
  </si>
  <si>
    <t>QUADRO DE MEDIÇÃO</t>
  </si>
  <si>
    <t>Entrada de energia elétrica monofásica</t>
  </si>
  <si>
    <t>Quadro de medição monofásica (até 6 kva) com caixa em noril</t>
  </si>
  <si>
    <t>Eletroduto de pvc rígido roscável, diâm = 25mm (3/4")</t>
  </si>
  <si>
    <t>Curva para eletroduto de pvc rígido roscável, diâm = 25mm (3/4")</t>
  </si>
  <si>
    <t>Luva para eletroduto de pvc rígido roscável, diâm = 25mm (3/4")</t>
  </si>
  <si>
    <t>Conector para haste de aterramento 5/8" - fornecimento</t>
  </si>
  <si>
    <t>Fornecimento de isolador roldana de porcelana</t>
  </si>
  <si>
    <t>Caixa de inspeção 0,30 x 0,30 x 0,40m</t>
  </si>
  <si>
    <t>Terminal de compressão para cabo de 16 mm2 - fornecimento e instalação</t>
  </si>
  <si>
    <t>Cabo de cobre isolado HEPR (XLPE), rigido, 16mm², 1kv / 90º C</t>
  </si>
  <si>
    <t>Poste auxiliar p/entrada energia, monofasico, ferro galvanizado d=3" e h=5,0m, completo</t>
  </si>
  <si>
    <t>Haste cobreada copperweld p/aterramento d= 5/8" x 2,40m</t>
  </si>
  <si>
    <t>Cabo de cobre nú 16 mm2 - fornecimento e assentamento (7,04m/kg)</t>
  </si>
  <si>
    <t>Disjuntor termomagnetico monopolar 70 A, padrão DIN (Europeu - linha branca), curva C, corrente 5KA</t>
  </si>
  <si>
    <t xml:space="preserve">
00337</t>
  </si>
  <si>
    <t xml:space="preserve">
00353</t>
  </si>
  <si>
    <t xml:space="preserve">
00362</t>
  </si>
  <si>
    <t xml:space="preserve">
09163</t>
  </si>
  <si>
    <t>Arame galvanizado 18 bwg, 1,24mm (0,009 kg/m)</t>
  </si>
  <si>
    <t>Carpinteiro de formas</t>
  </si>
  <si>
    <t>Prego de aco polido com cabeca 16 x 24 (2 1/4 x 12)</t>
  </si>
  <si>
    <t>Tabua de madeira nao aparelhada *2,5 x 23* cm (1 x 9 ") pinus, mista ou equivalente da regiao</t>
  </si>
  <si>
    <t>DATA: 09/04/2019</t>
  </si>
  <si>
    <t>UN.</t>
  </si>
  <si>
    <t>COMPOSIÇÃO - 20</t>
  </si>
  <si>
    <t>Arruela de alumínio p/eletroduto d=1 1/ 4"</t>
  </si>
  <si>
    <t>Bucha aluminio p/eletroduto d=1 1/ 4"</t>
  </si>
  <si>
    <t>Cabo cobre rígido, isolado, 16mm2 - 450/750v / 70º</t>
  </si>
  <si>
    <t>Conector p/ haste de aterramento 3/4"</t>
  </si>
  <si>
    <t>Eletroduto condulete pvc rígido, d= 1/2"</t>
  </si>
  <si>
    <t>Haste cobreada copperweld p/ aterramento 254 micr d= 3/4" x 3,00 m c/conector</t>
  </si>
  <si>
    <t>Quadro de medição trifásico em Noril c/lente para leitura</t>
  </si>
  <si>
    <t>Bucha em liga zamak para eletroduto 16mm, d=1/2"</t>
  </si>
  <si>
    <t>Cabo de cobre nu 25 mm2 meio-duro</t>
  </si>
  <si>
    <t>Playground de Madeira Médio Mundo da Criança/ WEB CONTINENTAL cod.MKP000054000005</t>
  </si>
  <si>
    <t>CASINHA COM ESCORREGA / WEB CONTINENTAL cod. MKP000054000009</t>
  </si>
  <si>
    <t>Servente de obras com encargos</t>
  </si>
  <si>
    <t>SINAPI - FEVEREIRO/ 2019</t>
  </si>
  <si>
    <t>Lixeira Plastica 50 Litros com Suporte de Plastico Bralimpia/ Cód.29560844/ Lojas Americanas</t>
  </si>
  <si>
    <t>TABUA DE MADEIRA APARELHADA *2,5 X 15* CM, MACARANDUBA, ANGELIM OU EQUIVALENTE DA REGIAO</t>
  </si>
  <si>
    <t>Telha Chapa Plana Translúcida Polipropileno 200x130cmx6mm Atco/Cód. 88306141 / Leroy Merlin</t>
  </si>
  <si>
    <t>Perfil H com Emenda Rápida Cristal para Policarbonato 8 a 10mm/Código: 53924B0C/ Loja Bold</t>
  </si>
  <si>
    <t xml:space="preserve">GANGORRA TRIPLA </t>
  </si>
  <si>
    <t>GANGORRA C/ 3 PRANCHAS CF054/ https://vilubrinquedos.com.br/produto/gangorra-c-3-pranchas-cf054/</t>
  </si>
  <si>
    <t>CARROSSEL C/ 6 LUGARES CF015/https://vilubrinquedos.com.br/produto/carrossel-c-6-lugares-cf015/</t>
  </si>
  <si>
    <t>BALANÇO AMERICANO 3 LUGARES CF007/ https://vilubrinquedos.com.br/produto/balanco-americano-3-lugares-cf007/</t>
  </si>
  <si>
    <t>ESCORREGADOR 2M CF037/ https://vilubrinquedos.com.br/produto/escorregador-2m-cf037/</t>
  </si>
  <si>
    <t>ELETRICISTA COM ENCARGOS COMPLEMENTARES</t>
  </si>
  <si>
    <t>OBRA:  REFORMA DOS MÓDULOS 01 AO 04 DA PRAÇA JOSÉ TEÓFILO DA SILVA</t>
  </si>
  <si>
    <t>COMPOSIÇÃO - 21</t>
  </si>
  <si>
    <t>ASSENTAMENTO DE GUIA (MEIO-FIO)</t>
  </si>
  <si>
    <t>AREIA MEDIA - POSTO JAZIDA/FORNECEDOR (RETIRADO NA JAZIDA, SEM TRANSPORTE)</t>
  </si>
  <si>
    <t>ARGAMASSA TRAÇO 1:3 (CIMENTO E AREIA MÉDIA), PREPARO MANUAL. AF_08/2014</t>
  </si>
  <si>
    <t>PO DE PEDRA (POSTO PEDREIRA/FORNECEDOR, SEM FRETE)</t>
  </si>
  <si>
    <t>BLOQUETE/PISO INTERTRAVADO DE CONCRETO - MODELO ONDA/16 FACES/RETANGULAR/TIJOLINHO/PAVER/HOLANDES/PARALELEPIPEDO, 20 CM X 10 CM, E = 6 CM, RESISTENCIA DE 35 MPA (NBR 9781), COLORIDO</t>
  </si>
  <si>
    <t>CALCETEIRO COM ENCARGOS COMPLEMENTARES</t>
  </si>
  <si>
    <t>PLACA VIBRATÓRIA REVERSÍVEL COM MOTOR 4 TEMPOS A GASOLINA, FORÇA CENTRÍFUGA DE 25 KN (2500 KGF), POTÊNCIA 5,5 CV - CHP DIURNO. AF_08/2015</t>
  </si>
  <si>
    <t>PLACA VIBRATÓRIA REVERSÍVEL COM MOTOR 4 TEMPOS A GASOLINA, FORÇA CENTRÍFUGA DE 25 KN (2500 KGF), POTÊNCIA 5,5 CV - CHI DIURNO. AF_08/2015</t>
  </si>
  <si>
    <t>CORTADORA DE PISO COM MOTOR 4 TEMPOS A GASOLINA, POTÊNCIA DE 13 HP, COM DISCO DE CORTE DIAMANTADO SEGMENTADO PARA CONCRETO, DIÂMETRO DE 350 MM, FURO DE 1" (14 X 1") - CHP DIURNO. AF_08/2015</t>
  </si>
  <si>
    <t>CORTADORA DE PISO COM MOTOR 4 TEMPOS A GASOLINA, POTÊNCIA DE 13 HP, COM DISCO DE CORTE DIAMANTADO SEGMENTADO PARA CONCRETO, DIÂMETRO DE 350 MM, FURO DE 1" (14 X 1") - CHI DIURNO. AF_08/2015</t>
  </si>
  <si>
    <t>CHP</t>
  </si>
  <si>
    <t>CHI</t>
  </si>
  <si>
    <t>COMPOSIÇÃO - 22</t>
  </si>
  <si>
    <t>COMPOSIÇÃO - 23</t>
  </si>
  <si>
    <t>EXECUÇÃO DE PISO INTERTRAVADO DE COR NATURAL</t>
  </si>
  <si>
    <t>EXECUÇÃO DE PISO INTERTRAVADO COLORIDO</t>
  </si>
  <si>
    <t>BLOQUETE/PISO INTERTRAVADO DE CONCRETO - MODELO ONDA/16 FACES/RETANGULAR/TIJOLINHO/PAVER/HOLANDES/PARALELEPIPEDO, 20 CM X 10 CM, E = 6 CM, RESISTENCIA DE 35 MPA (NBR 9781), COR NATURAL</t>
  </si>
  <si>
    <t>COMPOSIÇÃO - 24</t>
  </si>
  <si>
    <t>EXECUÇÃO DE PISO DE CONCRETO</t>
  </si>
  <si>
    <t>LONA PLASTICA PRETA, E= 150 MICRA</t>
  </si>
  <si>
    <t>SARRAFO DE MADEIRA NAO APARELHADA *2,5 X 7,5* CM (1 X 3 ") PINUS, MISTA OU EQUIVALENTE DA REGIAO</t>
  </si>
  <si>
    <t>TELA DE ACO SOLDADA NERVURADA, CA-60, Q-196, (3,11 KG/M2), DIAMETRO DO FIO = 5,0 MM, LARGURA =  2,45 M, ESPACAMENTO DA MALHA = 10 X 10 CM</t>
  </si>
  <si>
    <t>CONCRETO USINADO BOMBEAVEL, CLASSE DE RESISTENCIA C20, COM BRITA 0 E 1, SLUMP = 100 +/- 20 MM, EXCLUI SERVICO DE BOMBEAMENTO (NBR 8953)</t>
  </si>
  <si>
    <t>CARPINTEIRO DE FORMAS COM ENCARGOS COMPLEMENTARES</t>
  </si>
  <si>
    <t>2.4.11.8</t>
  </si>
  <si>
    <t>2.4.11.9</t>
  </si>
  <si>
    <t>2.4.11.10</t>
  </si>
  <si>
    <t>2.4.11.11</t>
  </si>
  <si>
    <t>2.4.11.12</t>
  </si>
  <si>
    <t>2.4.11.13</t>
  </si>
  <si>
    <t>SARRAFO DE MADEIRA NAO APARELHADA *2,5 X 7* CM, MACARANDUBA, ANGELIM OU EQUIVALENTE DA REGIAO</t>
  </si>
  <si>
    <t>PECA DE MADEIRA NAO APARELHADA *7,5 X 7,5* CM (3 X 3 ") MACARANDUBA, ANGELIM OU EQUIVALENTE DA REGIAO</t>
  </si>
  <si>
    <t>MARCAÇÃO DE PONTOS EM GABARITO OU CAVALETE. AF_10/2018</t>
  </si>
  <si>
    <t>Sabão em pó</t>
  </si>
  <si>
    <t>Vassoura piaçava</t>
  </si>
  <si>
    <t>MÁQUINA EXTRUSORA DE CONCRETO PARA GUIAS E SARJETAS, MOTOR A DIESEL, POTÊNCIA 14 CV - CHP DIURNO. AF_12/2015</t>
  </si>
  <si>
    <t>MÁQUINA EXTRUSORA DE CONCRETO PARA GUIAS E SARJETAS, MOTOR A DIESEL, POTÊNCIA 14 CV - CHI DIURNO. AF_12/2015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</si>
</sst>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  <numFmt numFmtId="166" formatCode="0.0%"/>
    <numFmt numFmtId="167" formatCode="#,##0.00_ ;[Red]\-#,##0.00\ "/>
    <numFmt numFmtId="168" formatCode="#,##0.00&quot; &quot;;&quot; (&quot;#,##0.00&quot;)&quot;;&quot; -&quot;#&quot; &quot;;@&quot; &quot;"/>
    <numFmt numFmtId="169" formatCode="_-* #,##0.0000_-;\-* #,##0.0000_-;_-* &quot;-&quot;????_-;_-@_-"/>
    <numFmt numFmtId="170" formatCode="[$€]#,##0.00_);[Red]\([$€]#,##0.00\)"/>
    <numFmt numFmtId="171" formatCode="_(&quot;R$ &quot;* #,##0.00_);_(&quot;R$ &quot;* \(#,##0.00\);_(&quot;R$ &quot;* &quot;-&quot;??_);_(@_)"/>
    <numFmt numFmtId="172" formatCode="_(* #,##0.00_);_(* \(#,##0.00\);_(* \-??_);_(@_)"/>
    <numFmt numFmtId="173" formatCode="_ * #,##0.00_ ;_ * \-#,##0.00_ ;_ * &quot;-&quot;??_ ;_ @_ "/>
    <numFmt numFmtId="174" formatCode="_(* #,##0.000_);_(* \(#,##0.000\);_(* &quot;-&quot;??_);_(@_)"/>
    <numFmt numFmtId="175" formatCode="_-* #,##0.000_-;\-* #,##0.000_-;_-* &quot;-&quot;???_-;_-@_-"/>
    <numFmt numFmtId="176" formatCode="_(* #,##0.0000_);_(* \(#,##0.0000\);_(* &quot;-&quot;??_);_(@_)"/>
    <numFmt numFmtId="177" formatCode="0.0000"/>
    <numFmt numFmtId="178" formatCode="0.000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ourier New"/>
      <family val="3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rial"/>
      <family val="2"/>
    </font>
    <font>
      <sz val="10"/>
      <color theme="1"/>
      <name val="Arial1"/>
    </font>
    <font>
      <b/>
      <sz val="13"/>
      <color rgb="FF000000"/>
      <name val="Calibri"/>
      <family val="2"/>
    </font>
    <font>
      <b/>
      <sz val="14"/>
      <name val="Arial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0"/>
      <name val="Courier"/>
      <family val="3"/>
    </font>
    <font>
      <u/>
      <sz val="9.9"/>
      <color theme="10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u/>
      <sz val="10"/>
      <color indexed="8"/>
      <name val="Arial"/>
      <family val="2"/>
    </font>
    <font>
      <sz val="11"/>
      <color rgb="FF000000"/>
      <name val="Calibri"/>
      <family val="2"/>
    </font>
    <font>
      <b/>
      <u/>
      <sz val="12"/>
      <name val="Arial"/>
      <family val="2"/>
    </font>
    <font>
      <b/>
      <sz val="12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1">
    <xf numFmtId="0" fontId="0" fillId="0" borderId="0"/>
    <xf numFmtId="0" fontId="13" fillId="0" borderId="0"/>
    <xf numFmtId="164" fontId="1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5" fillId="0" borderId="0"/>
    <xf numFmtId="168" fontId="28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 applyBorder="0"/>
    <xf numFmtId="0" fontId="11" fillId="0" borderId="0"/>
    <xf numFmtId="9" fontId="11" fillId="0" borderId="0" applyFont="0" applyFill="0" applyBorder="0" applyAlignment="0" applyProtection="0"/>
    <xf numFmtId="0" fontId="9" fillId="0" borderId="0"/>
    <xf numFmtId="0" fontId="11" fillId="0" borderId="0"/>
    <xf numFmtId="0" fontId="11" fillId="0" borderId="0"/>
    <xf numFmtId="0" fontId="11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4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3" fillId="12" borderId="0" applyNumberFormat="0" applyBorder="0" applyAlignment="0" applyProtection="0"/>
    <xf numFmtId="0" fontId="34" fillId="17" borderId="50" applyNumberFormat="0" applyAlignment="0" applyProtection="0"/>
    <xf numFmtId="0" fontId="35" fillId="18" borderId="51" applyNumberFormat="0" applyAlignment="0" applyProtection="0"/>
    <xf numFmtId="0" fontId="36" fillId="0" borderId="52" applyNumberFormat="0" applyFill="0" applyAlignment="0" applyProtection="0"/>
    <xf numFmtId="0" fontId="11" fillId="0" borderId="0" applyFill="0" applyProtection="0">
      <alignment vertical="top"/>
    </xf>
    <xf numFmtId="0" fontId="32" fillId="19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7" fillId="13" borderId="50" applyNumberFormat="0" applyAlignment="0" applyProtection="0"/>
    <xf numFmtId="170" fontId="38" fillId="0" borderId="0" applyFont="0" applyFill="0" applyBorder="0" applyAlignment="0" applyProtection="0"/>
    <xf numFmtId="2" fontId="11" fillId="0" borderId="0" applyFill="0" applyProtection="0">
      <alignment vertical="top"/>
    </xf>
    <xf numFmtId="0" fontId="39" fillId="0" borderId="0" applyNumberFormat="0" applyFill="0" applyBorder="0" applyAlignment="0" applyProtection="0">
      <alignment vertical="top"/>
      <protection locked="0"/>
    </xf>
    <xf numFmtId="0" fontId="40" fillId="23" borderId="0" applyNumberFormat="0" applyBorder="0" applyAlignment="0" applyProtection="0"/>
    <xf numFmtId="171" fontId="11" fillId="0" borderId="0" applyFont="0" applyFill="0" applyBorder="0" applyAlignment="0" applyProtection="0"/>
    <xf numFmtId="44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3" fontId="11" fillId="0" borderId="0" applyFill="0" applyBorder="0" applyAlignment="0" applyProtection="0"/>
    <xf numFmtId="0" fontId="41" fillId="1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2" fillId="10" borderId="53" applyNumberFormat="0" applyFont="0" applyAlignment="0" applyProtection="0"/>
    <xf numFmtId="9" fontId="2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3" fillId="17" borderId="54" applyNumberFormat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ill="0" applyBorder="0" applyAlignment="0" applyProtection="0"/>
    <xf numFmtId="17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5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1" fillId="0" borderId="0"/>
    <xf numFmtId="0" fontId="36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5" applyNumberFormat="0" applyFill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58" applyNumberFormat="0" applyFill="0" applyAlignment="0" applyProtection="0"/>
    <xf numFmtId="164" fontId="11" fillId="0" borderId="0" applyFont="0" applyFill="0" applyBorder="0" applyAlignment="0" applyProtection="0"/>
    <xf numFmtId="3" fontId="11" fillId="0" borderId="0" applyFill="0" applyBorder="0" applyAlignment="0" applyProtection="0"/>
    <xf numFmtId="0" fontId="8" fillId="0" borderId="0"/>
    <xf numFmtId="0" fontId="11" fillId="0" borderId="0"/>
  </cellStyleXfs>
  <cellXfs count="478">
    <xf numFmtId="0" fontId="0" fillId="0" borderId="0" xfId="0"/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164" fontId="11" fillId="0" borderId="0" xfId="2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64" fontId="11" fillId="0" borderId="0" xfId="2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9" fontId="11" fillId="0" borderId="0" xfId="3" applyFont="1" applyFill="1" applyAlignment="1">
      <alignment vertical="center"/>
    </xf>
    <xf numFmtId="0" fontId="11" fillId="0" borderId="0" xfId="0" quotePrefix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164" fontId="12" fillId="0" borderId="0" xfId="2" applyFont="1" applyFill="1" applyBorder="1" applyAlignment="1">
      <alignment vertical="center"/>
    </xf>
    <xf numFmtId="9" fontId="11" fillId="0" borderId="0" xfId="3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164" fontId="14" fillId="0" borderId="0" xfId="2" applyNumberFormat="1" applyFont="1" applyFill="1" applyBorder="1" applyAlignment="1">
      <alignment vertical="center"/>
    </xf>
    <xf numFmtId="164" fontId="14" fillId="0" borderId="0" xfId="2" applyFont="1" applyFill="1" applyBorder="1" applyAlignment="1">
      <alignment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vertical="center" wrapText="1"/>
    </xf>
    <xf numFmtId="164" fontId="12" fillId="3" borderId="3" xfId="2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164" fontId="14" fillId="0" borderId="3" xfId="2" applyNumberFormat="1" applyFont="1" applyFill="1" applyBorder="1" applyAlignment="1">
      <alignment vertical="center"/>
    </xf>
    <xf numFmtId="164" fontId="14" fillId="0" borderId="3" xfId="2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64" fontId="14" fillId="3" borderId="3" xfId="2" applyNumberFormat="1" applyFont="1" applyFill="1" applyBorder="1" applyAlignment="1">
      <alignment vertical="center"/>
    </xf>
    <xf numFmtId="164" fontId="14" fillId="3" borderId="3" xfId="2" applyFont="1" applyFill="1" applyBorder="1" applyAlignment="1">
      <alignment vertical="center"/>
    </xf>
    <xf numFmtId="4" fontId="21" fillId="3" borderId="6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164" fontId="12" fillId="3" borderId="10" xfId="2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164" fontId="14" fillId="0" borderId="10" xfId="2" applyFont="1" applyFill="1" applyBorder="1" applyAlignment="1">
      <alignment vertical="center"/>
    </xf>
    <xf numFmtId="164" fontId="14" fillId="0" borderId="12" xfId="2" applyFont="1" applyFill="1" applyBorder="1" applyAlignment="1">
      <alignment vertical="center"/>
    </xf>
    <xf numFmtId="164" fontId="12" fillId="4" borderId="10" xfId="2" applyFont="1" applyFill="1" applyBorder="1" applyAlignment="1">
      <alignment vertical="center"/>
    </xf>
    <xf numFmtId="164" fontId="12" fillId="4" borderId="17" xfId="2" applyFont="1" applyFill="1" applyBorder="1" applyAlignment="1">
      <alignment vertical="center"/>
    </xf>
    <xf numFmtId="0" fontId="18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164" fontId="12" fillId="3" borderId="3" xfId="2" applyNumberFormat="1" applyFont="1" applyFill="1" applyBorder="1" applyAlignment="1">
      <alignment vertical="center"/>
    </xf>
    <xf numFmtId="164" fontId="11" fillId="3" borderId="3" xfId="2" applyFont="1" applyFill="1" applyBorder="1" applyAlignment="1">
      <alignment vertical="center"/>
    </xf>
    <xf numFmtId="0" fontId="12" fillId="0" borderId="3" xfId="1" applyFont="1" applyFill="1" applyBorder="1" applyAlignment="1">
      <alignment horizontal="center" vertical="center"/>
    </xf>
    <xf numFmtId="10" fontId="11" fillId="0" borderId="0" xfId="3" applyNumberFormat="1" applyFont="1" applyFill="1" applyAlignment="1">
      <alignment vertical="center"/>
    </xf>
    <xf numFmtId="164" fontId="21" fillId="0" borderId="3" xfId="2" applyNumberFormat="1" applyFont="1" applyFill="1" applyBorder="1" applyAlignment="1">
      <alignment horizontal="right" vertical="center"/>
    </xf>
    <xf numFmtId="164" fontId="21" fillId="0" borderId="1" xfId="2" applyNumberFormat="1" applyFont="1" applyFill="1" applyBorder="1" applyAlignment="1">
      <alignment horizontal="right" vertical="center"/>
    </xf>
    <xf numFmtId="44" fontId="12" fillId="0" borderId="1" xfId="2" applyNumberFormat="1" applyFont="1" applyFill="1" applyBorder="1" applyAlignment="1">
      <alignment vertical="center"/>
    </xf>
    <xf numFmtId="164" fontId="21" fillId="0" borderId="21" xfId="2" applyNumberFormat="1" applyFont="1" applyFill="1" applyBorder="1" applyAlignment="1">
      <alignment horizontal="right" vertical="center"/>
    </xf>
    <xf numFmtId="2" fontId="11" fillId="0" borderId="0" xfId="3" applyNumberFormat="1" applyFont="1" applyFill="1" applyAlignment="1">
      <alignment vertical="center"/>
    </xf>
    <xf numFmtId="0" fontId="11" fillId="0" borderId="0" xfId="12"/>
    <xf numFmtId="0" fontId="11" fillId="7" borderId="3" xfId="12" applyFill="1" applyBorder="1" applyAlignment="1">
      <alignment horizontal="center" vertical="center"/>
    </xf>
    <xf numFmtId="167" fontId="24" fillId="0" borderId="3" xfId="13" applyNumberFormat="1" applyFont="1" applyFill="1" applyBorder="1" applyAlignment="1">
      <alignment horizontal="center" vertical="center" wrapText="1"/>
    </xf>
    <xf numFmtId="43" fontId="24" fillId="0" borderId="3" xfId="14" applyFont="1" applyFill="1" applyBorder="1" applyAlignment="1">
      <alignment horizontal="center" vertical="center" wrapText="1"/>
    </xf>
    <xf numFmtId="0" fontId="27" fillId="0" borderId="3" xfId="13" applyFont="1" applyFill="1" applyBorder="1" applyAlignment="1">
      <alignment horizontal="center" vertical="center"/>
    </xf>
    <xf numFmtId="169" fontId="24" fillId="0" borderId="3" xfId="14" applyNumberFormat="1" applyFont="1" applyFill="1" applyBorder="1" applyAlignment="1">
      <alignment horizontal="center" vertical="center"/>
    </xf>
    <xf numFmtId="0" fontId="11" fillId="7" borderId="9" xfId="12" applyFill="1" applyBorder="1" applyAlignment="1">
      <alignment horizontal="center" vertical="center"/>
    </xf>
    <xf numFmtId="0" fontId="11" fillId="7" borderId="10" xfId="12" applyFill="1" applyBorder="1" applyAlignment="1">
      <alignment horizontal="center" vertical="center"/>
    </xf>
    <xf numFmtId="0" fontId="11" fillId="0" borderId="9" xfId="12" applyFill="1" applyBorder="1" applyAlignment="1">
      <alignment horizontal="center"/>
    </xf>
    <xf numFmtId="164" fontId="24" fillId="0" borderId="10" xfId="15" applyFont="1" applyFill="1" applyBorder="1" applyAlignment="1">
      <alignment vertical="center"/>
    </xf>
    <xf numFmtId="43" fontId="29" fillId="0" borderId="29" xfId="12" applyNumberFormat="1" applyFont="1" applyFill="1" applyBorder="1"/>
    <xf numFmtId="4" fontId="11" fillId="0" borderId="0" xfId="0" applyNumberFormat="1" applyFont="1" applyFill="1" applyAlignment="1">
      <alignment vertical="center"/>
    </xf>
    <xf numFmtId="4" fontId="11" fillId="0" borderId="0" xfId="3" applyNumberFormat="1" applyFont="1" applyFill="1" applyAlignment="1">
      <alignment vertical="center"/>
    </xf>
    <xf numFmtId="2" fontId="11" fillId="0" borderId="0" xfId="0" applyNumberFormat="1" applyFont="1" applyFill="1" applyAlignme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1" fillId="0" borderId="0" xfId="105" applyFont="1" applyFill="1" applyAlignment="1">
      <alignment vertical="center"/>
    </xf>
    <xf numFmtId="0" fontId="11" fillId="0" borderId="0" xfId="105" applyFont="1" applyFill="1" applyAlignment="1">
      <alignment horizontal="center" vertical="center"/>
    </xf>
    <xf numFmtId="0" fontId="12" fillId="0" borderId="0" xfId="105" applyFont="1" applyBorder="1" applyAlignment="1">
      <alignment horizontal="left" vertical="center"/>
    </xf>
    <xf numFmtId="0" fontId="11" fillId="0" borderId="0" xfId="105" applyFont="1" applyFill="1" applyAlignment="1">
      <alignment vertical="center" wrapText="1"/>
    </xf>
    <xf numFmtId="0" fontId="17" fillId="0" borderId="44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164" fontId="14" fillId="0" borderId="22" xfId="2" applyNumberFormat="1" applyFont="1" applyFill="1" applyBorder="1" applyAlignment="1">
      <alignment vertical="center"/>
    </xf>
    <xf numFmtId="164" fontId="14" fillId="0" borderId="22" xfId="2" applyFont="1" applyFill="1" applyBorder="1" applyAlignment="1">
      <alignment vertical="center"/>
    </xf>
    <xf numFmtId="0" fontId="11" fillId="0" borderId="3" xfId="0" applyFont="1" applyFill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50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/>
    </xf>
    <xf numFmtId="0" fontId="14" fillId="24" borderId="3" xfId="0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vertical="center"/>
    </xf>
    <xf numFmtId="0" fontId="14" fillId="0" borderId="3" xfId="230" applyFont="1" applyFill="1" applyBorder="1" applyAlignment="1">
      <alignment horizontal="center" vertical="center"/>
    </xf>
    <xf numFmtId="0" fontId="17" fillId="26" borderId="9" xfId="0" applyFont="1" applyFill="1" applyBorder="1" applyAlignment="1">
      <alignment horizontal="center" vertical="center"/>
    </xf>
    <xf numFmtId="0" fontId="15" fillId="26" borderId="3" xfId="0" applyFont="1" applyFill="1" applyBorder="1" applyAlignment="1">
      <alignment horizontal="center" vertical="center"/>
    </xf>
    <xf numFmtId="0" fontId="17" fillId="26" borderId="3" xfId="0" applyFont="1" applyFill="1" applyBorder="1" applyAlignment="1">
      <alignment horizontal="center" vertical="center"/>
    </xf>
    <xf numFmtId="0" fontId="14" fillId="26" borderId="3" xfId="0" applyFont="1" applyFill="1" applyBorder="1" applyAlignment="1">
      <alignment vertical="center" wrapText="1"/>
    </xf>
    <xf numFmtId="0" fontId="14" fillId="26" borderId="3" xfId="0" applyFont="1" applyFill="1" applyBorder="1" applyAlignment="1">
      <alignment horizontal="center" vertical="center"/>
    </xf>
    <xf numFmtId="164" fontId="14" fillId="26" borderId="3" xfId="2" applyNumberFormat="1" applyFont="1" applyFill="1" applyBorder="1" applyAlignment="1">
      <alignment vertical="center"/>
    </xf>
    <xf numFmtId="164" fontId="14" fillId="26" borderId="3" xfId="2" applyFont="1" applyFill="1" applyBorder="1" applyAlignment="1">
      <alignment vertical="center"/>
    </xf>
    <xf numFmtId="164" fontId="14" fillId="26" borderId="10" xfId="2" applyFont="1" applyFill="1" applyBorder="1" applyAlignment="1">
      <alignment vertical="center"/>
    </xf>
    <xf numFmtId="0" fontId="11" fillId="26" borderId="0" xfId="0" applyFont="1" applyFill="1" applyAlignment="1">
      <alignment vertical="center"/>
    </xf>
    <xf numFmtId="0" fontId="17" fillId="25" borderId="9" xfId="0" applyFont="1" applyFill="1" applyBorder="1" applyAlignment="1">
      <alignment horizontal="center" vertical="center"/>
    </xf>
    <xf numFmtId="0" fontId="15" fillId="25" borderId="3" xfId="0" applyFont="1" applyFill="1" applyBorder="1" applyAlignment="1">
      <alignment horizontal="center" vertical="center"/>
    </xf>
    <xf numFmtId="0" fontId="17" fillId="25" borderId="3" xfId="0" applyFont="1" applyFill="1" applyBorder="1" applyAlignment="1">
      <alignment horizontal="center" vertical="center"/>
    </xf>
    <xf numFmtId="0" fontId="14" fillId="25" borderId="3" xfId="0" applyFont="1" applyFill="1" applyBorder="1" applyAlignment="1">
      <alignment vertical="center" wrapText="1"/>
    </xf>
    <xf numFmtId="0" fontId="14" fillId="25" borderId="3" xfId="0" applyFont="1" applyFill="1" applyBorder="1" applyAlignment="1">
      <alignment horizontal="center" vertical="center"/>
    </xf>
    <xf numFmtId="164" fontId="14" fillId="25" borderId="3" xfId="2" applyNumberFormat="1" applyFont="1" applyFill="1" applyBorder="1" applyAlignment="1">
      <alignment vertical="center"/>
    </xf>
    <xf numFmtId="164" fontId="14" fillId="25" borderId="3" xfId="2" applyFont="1" applyFill="1" applyBorder="1" applyAlignment="1">
      <alignment vertical="center"/>
    </xf>
    <xf numFmtId="164" fontId="14" fillId="25" borderId="10" xfId="2" applyFont="1" applyFill="1" applyBorder="1" applyAlignment="1">
      <alignment vertical="center"/>
    </xf>
    <xf numFmtId="0" fontId="11" fillId="25" borderId="0" xfId="0" applyFont="1" applyFill="1" applyAlignment="1">
      <alignment vertical="center"/>
    </xf>
    <xf numFmtId="0" fontId="17" fillId="3" borderId="44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vertical="center"/>
    </xf>
    <xf numFmtId="0" fontId="17" fillId="3" borderId="22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horizontal="center" vertical="center"/>
    </xf>
    <xf numFmtId="164" fontId="12" fillId="3" borderId="22" xfId="2" applyNumberFormat="1" applyFont="1" applyFill="1" applyBorder="1" applyAlignment="1">
      <alignment vertical="center"/>
    </xf>
    <xf numFmtId="164" fontId="11" fillId="3" borderId="22" xfId="2" applyFont="1" applyFill="1" applyBorder="1" applyAlignment="1">
      <alignment vertical="center"/>
    </xf>
    <xf numFmtId="164" fontId="12" fillId="3" borderId="22" xfId="2" applyFont="1" applyFill="1" applyBorder="1" applyAlignment="1">
      <alignment vertical="center"/>
    </xf>
    <xf numFmtId="164" fontId="12" fillId="3" borderId="59" xfId="2" applyFont="1" applyFill="1" applyBorder="1" applyAlignment="1">
      <alignment vertical="center"/>
    </xf>
    <xf numFmtId="0" fontId="12" fillId="0" borderId="0" xfId="1" applyFont="1" applyBorder="1" applyAlignment="1">
      <alignment horizontal="center" vertical="center"/>
    </xf>
    <xf numFmtId="10" fontId="12" fillId="0" borderId="0" xfId="3" applyNumberFormat="1" applyFont="1" applyFill="1" applyBorder="1" applyAlignment="1">
      <alignment horizontal="center" vertical="center" wrapText="1"/>
    </xf>
    <xf numFmtId="0" fontId="11" fillId="0" borderId="0" xfId="32" applyFont="1" applyFill="1" applyAlignment="1">
      <alignment vertical="center"/>
    </xf>
    <xf numFmtId="0" fontId="11" fillId="0" borderId="0" xfId="32" applyFont="1" applyFill="1" applyAlignment="1">
      <alignment horizontal="center" vertical="center"/>
    </xf>
    <xf numFmtId="0" fontId="12" fillId="0" borderId="0" xfId="32" applyFont="1" applyBorder="1" applyAlignment="1">
      <alignment horizontal="left" vertical="center"/>
    </xf>
    <xf numFmtId="9" fontId="11" fillId="0" borderId="0" xfId="97" applyNumberFormat="1" applyFont="1" applyFill="1" applyBorder="1" applyAlignment="1">
      <alignment vertical="center"/>
    </xf>
    <xf numFmtId="0" fontId="19" fillId="0" borderId="3" xfId="32" applyFont="1" applyFill="1" applyBorder="1" applyAlignment="1">
      <alignment horizontal="center" vertical="center" wrapText="1"/>
    </xf>
    <xf numFmtId="0" fontId="12" fillId="0" borderId="7" xfId="32" applyFont="1" applyFill="1" applyBorder="1" applyAlignment="1">
      <alignment horizontal="center" vertical="center"/>
    </xf>
    <xf numFmtId="0" fontId="12" fillId="0" borderId="0" xfId="32" applyFont="1" applyFill="1" applyBorder="1" applyAlignment="1">
      <alignment vertical="center"/>
    </xf>
    <xf numFmtId="0" fontId="12" fillId="0" borderId="0" xfId="32" applyFont="1" applyFill="1" applyBorder="1" applyAlignment="1">
      <alignment horizontal="center" vertical="center"/>
    </xf>
    <xf numFmtId="0" fontId="19" fillId="0" borderId="0" xfId="32" applyFont="1" applyFill="1" applyBorder="1" applyAlignment="1">
      <alignment horizontal="center" vertical="center" wrapText="1"/>
    </xf>
    <xf numFmtId="0" fontId="19" fillId="0" borderId="12" xfId="32" applyFont="1" applyFill="1" applyBorder="1" applyAlignment="1">
      <alignment horizontal="center" vertical="center" wrapText="1"/>
    </xf>
    <xf numFmtId="44" fontId="12" fillId="0" borderId="1" xfId="18" applyFont="1" applyFill="1" applyBorder="1" applyAlignment="1">
      <alignment horizontal="center" vertical="center"/>
    </xf>
    <xf numFmtId="0" fontId="12" fillId="0" borderId="0" xfId="32" applyFont="1" applyFill="1" applyAlignment="1">
      <alignment vertical="center"/>
    </xf>
    <xf numFmtId="166" fontId="12" fillId="0" borderId="16" xfId="32" applyNumberFormat="1" applyFont="1" applyFill="1" applyBorder="1" applyAlignment="1">
      <alignment vertical="center"/>
    </xf>
    <xf numFmtId="166" fontId="12" fillId="5" borderId="16" xfId="97" applyNumberFormat="1" applyFont="1" applyFill="1" applyBorder="1" applyAlignment="1">
      <alignment vertical="center"/>
    </xf>
    <xf numFmtId="166" fontId="12" fillId="5" borderId="17" xfId="97" applyNumberFormat="1" applyFont="1" applyFill="1" applyBorder="1" applyAlignment="1">
      <alignment vertical="center"/>
    </xf>
    <xf numFmtId="9" fontId="11" fillId="0" borderId="0" xfId="97" quotePrefix="1" applyFont="1" applyFill="1" applyAlignment="1">
      <alignment vertical="center"/>
    </xf>
    <xf numFmtId="9" fontId="11" fillId="0" borderId="0" xfId="97" applyFont="1" applyFill="1" applyAlignment="1">
      <alignment vertical="center"/>
    </xf>
    <xf numFmtId="9" fontId="12" fillId="0" borderId="16" xfId="32" applyNumberFormat="1" applyFont="1" applyFill="1" applyBorder="1" applyAlignment="1">
      <alignment vertical="center"/>
    </xf>
    <xf numFmtId="9" fontId="12" fillId="0" borderId="17" xfId="97" applyFont="1" applyFill="1" applyBorder="1" applyAlignment="1">
      <alignment vertical="center"/>
    </xf>
    <xf numFmtId="9" fontId="12" fillId="0" borderId="16" xfId="97" applyFont="1" applyFill="1" applyBorder="1" applyAlignment="1">
      <alignment vertical="center"/>
    </xf>
    <xf numFmtId="166" fontId="12" fillId="0" borderId="17" xfId="97" applyNumberFormat="1" applyFont="1" applyFill="1" applyBorder="1" applyAlignment="1">
      <alignment vertical="center"/>
    </xf>
    <xf numFmtId="166" fontId="12" fillId="0" borderId="16" xfId="97" applyNumberFormat="1" applyFont="1" applyFill="1" applyBorder="1" applyAlignment="1">
      <alignment vertical="center"/>
    </xf>
    <xf numFmtId="4" fontId="21" fillId="0" borderId="21" xfId="32" applyNumberFormat="1" applyFont="1" applyFill="1" applyBorder="1" applyAlignment="1">
      <alignment vertical="center"/>
    </xf>
    <xf numFmtId="10" fontId="21" fillId="0" borderId="3" xfId="97" applyNumberFormat="1" applyFont="1" applyFill="1" applyBorder="1" applyAlignment="1">
      <alignment horizontal="right" vertical="center"/>
    </xf>
    <xf numFmtId="10" fontId="21" fillId="0" borderId="10" xfId="97" applyNumberFormat="1" applyFont="1" applyFill="1" applyBorder="1" applyAlignment="1">
      <alignment horizontal="right" vertical="center"/>
    </xf>
    <xf numFmtId="10" fontId="21" fillId="0" borderId="16" xfId="97" applyNumberFormat="1" applyFont="1" applyFill="1" applyBorder="1" applyAlignment="1">
      <alignment horizontal="right" vertical="center"/>
    </xf>
    <xf numFmtId="0" fontId="11" fillId="0" borderId="0" xfId="32" applyFont="1" applyFill="1" applyAlignment="1">
      <alignment vertical="center" wrapText="1"/>
    </xf>
    <xf numFmtId="0" fontId="11" fillId="28" borderId="0" xfId="0" applyFont="1" applyFill="1" applyAlignment="1">
      <alignment vertical="center"/>
    </xf>
    <xf numFmtId="44" fontId="12" fillId="0" borderId="22" xfId="18" applyFont="1" applyFill="1" applyBorder="1" applyAlignment="1">
      <alignment horizontal="center" vertical="center"/>
    </xf>
    <xf numFmtId="44" fontId="12" fillId="0" borderId="22" xfId="2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 wrapText="1"/>
    </xf>
    <xf numFmtId="164" fontId="12" fillId="0" borderId="3" xfId="2" applyFont="1" applyFill="1" applyBorder="1" applyAlignment="1">
      <alignment vertical="center"/>
    </xf>
    <xf numFmtId="164" fontId="12" fillId="0" borderId="10" xfId="2" applyFont="1" applyFill="1" applyBorder="1" applyAlignment="1">
      <alignment vertical="center"/>
    </xf>
    <xf numFmtId="0" fontId="18" fillId="0" borderId="3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164" fontId="11" fillId="0" borderId="3" xfId="2" applyFont="1" applyFill="1" applyBorder="1" applyAlignment="1">
      <alignment vertical="center"/>
    </xf>
    <xf numFmtId="0" fontId="29" fillId="0" borderId="0" xfId="12" applyFont="1" applyFill="1" applyBorder="1" applyAlignment="1">
      <alignment horizontal="right" vertical="center"/>
    </xf>
    <xf numFmtId="43" fontId="29" fillId="0" borderId="0" xfId="12" applyNumberFormat="1" applyFont="1" applyFill="1" applyBorder="1"/>
    <xf numFmtId="0" fontId="11" fillId="0" borderId="3" xfId="12" applyFill="1" applyBorder="1" applyAlignment="1">
      <alignment horizontal="center"/>
    </xf>
    <xf numFmtId="164" fontId="24" fillId="0" borderId="3" xfId="15" applyFont="1" applyFill="1" applyBorder="1" applyAlignment="1">
      <alignment vertical="center"/>
    </xf>
    <xf numFmtId="44" fontId="12" fillId="0" borderId="59" xfId="2" applyNumberFormat="1" applyFont="1" applyFill="1" applyBorder="1" applyAlignment="1">
      <alignment vertical="center"/>
    </xf>
    <xf numFmtId="44" fontId="12" fillId="0" borderId="2" xfId="2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3" xfId="13" applyFill="1" applyBorder="1" applyAlignment="1">
      <alignment horizontal="center" vertical="center"/>
    </xf>
    <xf numFmtId="0" fontId="10" fillId="0" borderId="3" xfId="13" applyFill="1" applyBorder="1" applyAlignment="1">
      <alignment horizontal="center" vertical="center"/>
    </xf>
    <xf numFmtId="0" fontId="11" fillId="0" borderId="3" xfId="12" applyFill="1" applyBorder="1" applyAlignment="1">
      <alignment horizontal="center" vertical="center"/>
    </xf>
    <xf numFmtId="0" fontId="7" fillId="0" borderId="3" xfId="13" applyFont="1" applyFill="1" applyBorder="1" applyAlignment="1">
      <alignment vertical="center" wrapText="1"/>
    </xf>
    <xf numFmtId="0" fontId="7" fillId="0" borderId="3" xfId="13" applyFont="1" applyFill="1" applyBorder="1" applyAlignment="1">
      <alignment vertical="center"/>
    </xf>
    <xf numFmtId="0" fontId="11" fillId="0" borderId="9" xfId="12" applyFill="1" applyBorder="1" applyAlignment="1">
      <alignment horizontal="center" vertical="center"/>
    </xf>
    <xf numFmtId="0" fontId="7" fillId="0" borderId="3" xfId="13" applyFont="1" applyFill="1" applyBorder="1" applyAlignment="1">
      <alignment horizontal="center" vertical="center"/>
    </xf>
    <xf numFmtId="164" fontId="11" fillId="0" borderId="0" xfId="2" quotePrefix="1" applyNumberFormat="1" applyFont="1" applyFill="1" applyAlignment="1">
      <alignment vertical="center"/>
    </xf>
    <xf numFmtId="0" fontId="6" fillId="0" borderId="3" xfId="13" applyFont="1" applyFill="1" applyBorder="1" applyAlignment="1">
      <alignment vertical="center" wrapText="1"/>
    </xf>
    <xf numFmtId="0" fontId="6" fillId="0" borderId="3" xfId="13" applyFont="1" applyFill="1" applyBorder="1" applyAlignment="1">
      <alignment horizontal="center" vertical="center"/>
    </xf>
    <xf numFmtId="0" fontId="6" fillId="0" borderId="3" xfId="13" applyFont="1" applyFill="1" applyBorder="1" applyAlignment="1">
      <alignment vertical="center"/>
    </xf>
    <xf numFmtId="0" fontId="21" fillId="0" borderId="36" xfId="106" applyFont="1" applyBorder="1" applyAlignment="1"/>
    <xf numFmtId="0" fontId="21" fillId="0" borderId="0" xfId="106" applyFont="1" applyBorder="1" applyAlignment="1"/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21" fillId="0" borderId="7" xfId="106" applyFont="1" applyBorder="1" applyAlignment="1"/>
    <xf numFmtId="0" fontId="11" fillId="0" borderId="12" xfId="105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10" fontId="12" fillId="0" borderId="10" xfId="105" applyNumberFormat="1" applyFont="1" applyFill="1" applyBorder="1" applyAlignment="1">
      <alignment vertical="center"/>
    </xf>
    <xf numFmtId="0" fontId="14" fillId="0" borderId="16" xfId="0" applyFont="1" applyFill="1" applyBorder="1" applyAlignment="1">
      <alignment horizontal="center" vertical="center" wrapText="1"/>
    </xf>
    <xf numFmtId="10" fontId="12" fillId="0" borderId="17" xfId="105" applyNumberFormat="1" applyFont="1" applyFill="1" applyBorder="1" applyAlignment="1">
      <alignment vertical="center"/>
    </xf>
    <xf numFmtId="0" fontId="12" fillId="0" borderId="0" xfId="105" applyFont="1" applyBorder="1" applyAlignment="1">
      <alignment horizontal="center" vertical="center" wrapText="1"/>
    </xf>
    <xf numFmtId="0" fontId="21" fillId="0" borderId="12" xfId="106" applyFont="1" applyBorder="1" applyAlignment="1"/>
    <xf numFmtId="0" fontId="21" fillId="0" borderId="33" xfId="106" applyFont="1" applyBorder="1" applyAlignment="1"/>
    <xf numFmtId="0" fontId="31" fillId="0" borderId="3" xfId="0" applyNumberFormat="1" applyFont="1" applyFill="1" applyBorder="1" applyAlignment="1">
      <alignment horizontal="center" vertical="center" wrapText="1"/>
    </xf>
    <xf numFmtId="164" fontId="14" fillId="0" borderId="3" xfId="2" quotePrefix="1" applyFont="1" applyFill="1" applyBorder="1" applyAlignment="1">
      <alignment vertical="center"/>
    </xf>
    <xf numFmtId="0" fontId="14" fillId="0" borderId="61" xfId="0" applyFont="1" applyFill="1" applyBorder="1" applyAlignment="1">
      <alignment vertical="center" wrapText="1"/>
    </xf>
    <xf numFmtId="164" fontId="12" fillId="0" borderId="63" xfId="2" applyNumberFormat="1" applyFont="1" applyFill="1" applyBorder="1" applyAlignment="1">
      <alignment horizontal="center" vertical="center" wrapText="1"/>
    </xf>
    <xf numFmtId="0" fontId="17" fillId="28" borderId="8" xfId="0" applyFont="1" applyFill="1" applyBorder="1" applyAlignment="1">
      <alignment horizontal="center" vertical="center"/>
    </xf>
    <xf numFmtId="0" fontId="10" fillId="0" borderId="3" xfId="13" applyFill="1" applyBorder="1" applyAlignment="1">
      <alignment horizontal="center" vertical="center"/>
    </xf>
    <xf numFmtId="0" fontId="6" fillId="0" borderId="3" xfId="13" applyFont="1" applyFill="1" applyBorder="1" applyAlignment="1">
      <alignment horizontal="center" vertical="center"/>
    </xf>
    <xf numFmtId="0" fontId="5" fillId="0" borderId="3" xfId="13" applyFont="1" applyFill="1" applyBorder="1" applyAlignment="1">
      <alignment vertical="center" wrapText="1"/>
    </xf>
    <xf numFmtId="0" fontId="5" fillId="0" borderId="3" xfId="13" applyFont="1" applyFill="1" applyBorder="1" applyAlignment="1">
      <alignment horizontal="center" vertical="center"/>
    </xf>
    <xf numFmtId="0" fontId="5" fillId="0" borderId="3" xfId="13" applyFont="1" applyFill="1" applyBorder="1" applyAlignment="1">
      <alignment horizontal="center" vertical="center" wrapText="1"/>
    </xf>
    <xf numFmtId="167" fontId="24" fillId="0" borderId="3" xfId="13" applyNumberFormat="1" applyFont="1" applyBorder="1" applyAlignment="1">
      <alignment horizontal="center" vertical="center" wrapText="1"/>
    </xf>
    <xf numFmtId="0" fontId="4" fillId="0" borderId="3" xfId="13" applyFont="1" applyBorder="1" applyAlignment="1">
      <alignment vertical="center" wrapText="1"/>
    </xf>
    <xf numFmtId="0" fontId="27" fillId="0" borderId="3" xfId="13" applyFont="1" applyBorder="1" applyAlignment="1">
      <alignment horizontal="center" vertical="center"/>
    </xf>
    <xf numFmtId="169" fontId="24" fillId="0" borderId="3" xfId="14" applyNumberFormat="1" applyFont="1" applyBorder="1" applyAlignment="1">
      <alignment horizontal="center" vertical="center"/>
    </xf>
    <xf numFmtId="43" fontId="24" fillId="0" borderId="3" xfId="14" applyFont="1" applyBorder="1" applyAlignment="1">
      <alignment horizontal="center" vertical="center" wrapText="1"/>
    </xf>
    <xf numFmtId="0" fontId="11" fillId="0" borderId="3" xfId="12" applyBorder="1" applyAlignment="1">
      <alignment horizontal="center"/>
    </xf>
    <xf numFmtId="0" fontId="4" fillId="0" borderId="3" xfId="13" applyFont="1" applyBorder="1" applyAlignment="1">
      <alignment horizontal="center" vertical="center"/>
    </xf>
    <xf numFmtId="164" fontId="24" fillId="0" borderId="3" xfId="15" applyFont="1" applyBorder="1" applyAlignment="1">
      <alignment vertical="center"/>
    </xf>
    <xf numFmtId="43" fontId="29" fillId="0" borderId="29" xfId="12" applyNumberFormat="1" applyFont="1" applyBorder="1"/>
    <xf numFmtId="0" fontId="7" fillId="0" borderId="3" xfId="13" applyFont="1" applyFill="1" applyBorder="1" applyAlignment="1">
      <alignment horizontal="center" vertical="center"/>
    </xf>
    <xf numFmtId="0" fontId="3" fillId="0" borderId="3" xfId="13" applyFont="1" applyFill="1" applyBorder="1" applyAlignment="1">
      <alignment vertical="center" wrapText="1"/>
    </xf>
    <xf numFmtId="0" fontId="3" fillId="0" borderId="3" xfId="13" applyFont="1" applyFill="1" applyBorder="1" applyAlignment="1">
      <alignment horizontal="center" vertical="center"/>
    </xf>
    <xf numFmtId="0" fontId="29" fillId="0" borderId="3" xfId="12" applyFont="1" applyFill="1" applyBorder="1" applyAlignment="1">
      <alignment horizontal="right" vertical="center"/>
    </xf>
    <xf numFmtId="43" fontId="29" fillId="0" borderId="3" xfId="12" applyNumberFormat="1" applyFont="1" applyFill="1" applyBorder="1"/>
    <xf numFmtId="0" fontId="11" fillId="0" borderId="3" xfId="12" applyFill="1" applyBorder="1" applyAlignment="1">
      <alignment horizontal="left" vertical="center" wrapText="1"/>
    </xf>
    <xf numFmtId="0" fontId="11" fillId="0" borderId="3" xfId="12" applyFill="1" applyBorder="1" applyAlignment="1">
      <alignment horizontal="left" vertical="center"/>
    </xf>
    <xf numFmtId="164" fontId="11" fillId="0" borderId="3" xfId="2" applyFill="1" applyBorder="1" applyAlignment="1">
      <alignment horizontal="center" vertical="center"/>
    </xf>
    <xf numFmtId="164" fontId="11" fillId="0" borderId="3" xfId="2" applyFont="1" applyFill="1" applyBorder="1" applyAlignment="1">
      <alignment horizontal="center" vertical="center"/>
    </xf>
    <xf numFmtId="174" fontId="11" fillId="0" borderId="3" xfId="2" applyNumberFormat="1" applyFont="1" applyFill="1" applyBorder="1" applyAlignment="1">
      <alignment vertical="center"/>
    </xf>
    <xf numFmtId="164" fontId="11" fillId="0" borderId="3" xfId="2" applyFill="1" applyBorder="1" applyAlignment="1">
      <alignment vertical="center"/>
    </xf>
    <xf numFmtId="174" fontId="11" fillId="0" borderId="3" xfId="2" applyNumberFormat="1" applyFill="1" applyBorder="1" applyAlignment="1">
      <alignment vertical="center"/>
    </xf>
    <xf numFmtId="175" fontId="11" fillId="0" borderId="3" xfId="12" applyNumberFormat="1" applyFill="1" applyBorder="1" applyAlignment="1">
      <alignment horizontal="center" vertical="center"/>
    </xf>
    <xf numFmtId="0" fontId="12" fillId="0" borderId="18" xfId="12" applyFont="1" applyFill="1" applyBorder="1" applyAlignment="1">
      <alignment horizontal="right" vertical="center"/>
    </xf>
    <xf numFmtId="0" fontId="12" fillId="0" borderId="23" xfId="12" applyFont="1" applyFill="1" applyBorder="1" applyAlignment="1">
      <alignment horizontal="right" vertical="center"/>
    </xf>
    <xf numFmtId="0" fontId="12" fillId="0" borderId="19" xfId="12" applyFont="1" applyFill="1" applyBorder="1" applyAlignment="1">
      <alignment horizontal="right" vertical="center"/>
    </xf>
    <xf numFmtId="0" fontId="11" fillId="0" borderId="18" xfId="12" applyFill="1" applyBorder="1" applyAlignment="1">
      <alignment horizontal="center" vertical="center"/>
    </xf>
    <xf numFmtId="0" fontId="11" fillId="0" borderId="19" xfId="12" applyFill="1" applyBorder="1" applyAlignment="1">
      <alignment horizontal="center" vertical="center"/>
    </xf>
    <xf numFmtId="164" fontId="12" fillId="0" borderId="18" xfId="2" applyFont="1" applyFill="1" applyBorder="1" applyAlignment="1">
      <alignment horizontal="center" vertical="center"/>
    </xf>
    <xf numFmtId="164" fontId="53" fillId="0" borderId="3" xfId="2" applyFont="1" applyFill="1" applyBorder="1"/>
    <xf numFmtId="174" fontId="11" fillId="0" borderId="3" xfId="2" applyNumberFormat="1" applyFill="1" applyBorder="1" applyAlignment="1">
      <alignment horizontal="center" vertical="center"/>
    </xf>
    <xf numFmtId="0" fontId="2" fillId="0" borderId="3" xfId="13" applyFont="1" applyFill="1" applyBorder="1" applyAlignment="1">
      <alignment vertical="center" wrapText="1"/>
    </xf>
    <xf numFmtId="0" fontId="12" fillId="0" borderId="3" xfId="12" applyFont="1" applyFill="1" applyBorder="1" applyAlignment="1">
      <alignment horizontal="right" vertical="center"/>
    </xf>
    <xf numFmtId="164" fontId="12" fillId="0" borderId="3" xfId="2" applyFont="1" applyFill="1" applyBorder="1" applyAlignment="1">
      <alignment horizontal="center" vertical="center"/>
    </xf>
    <xf numFmtId="0" fontId="11" fillId="0" borderId="3" xfId="12" applyFont="1" applyFill="1" applyBorder="1" applyAlignment="1">
      <alignment horizontal="right" vertical="center"/>
    </xf>
    <xf numFmtId="0" fontId="11" fillId="0" borderId="3" xfId="12" applyFont="1" applyFill="1" applyBorder="1" applyAlignment="1">
      <alignment horizontal="left" vertical="center" wrapText="1"/>
    </xf>
    <xf numFmtId="0" fontId="11" fillId="0" borderId="3" xfId="12" applyFont="1" applyFill="1" applyBorder="1" applyAlignment="1">
      <alignment horizontal="center" vertical="center"/>
    </xf>
    <xf numFmtId="164" fontId="12" fillId="0" borderId="3" xfId="12" applyNumberFormat="1" applyFont="1" applyFill="1" applyBorder="1" applyAlignment="1">
      <alignment horizontal="center" vertical="center"/>
    </xf>
    <xf numFmtId="0" fontId="11" fillId="0" borderId="3" xfId="12" applyFont="1" applyFill="1" applyBorder="1" applyAlignment="1">
      <alignment horizontal="left" vertical="center"/>
    </xf>
    <xf numFmtId="164" fontId="11" fillId="0" borderId="3" xfId="2" applyFont="1" applyFill="1" applyBorder="1" applyAlignment="1">
      <alignment horizontal="right" vertical="center"/>
    </xf>
    <xf numFmtId="164" fontId="11" fillId="0" borderId="3" xfId="12" applyNumberFormat="1" applyFont="1" applyFill="1" applyBorder="1" applyAlignment="1">
      <alignment horizontal="center" vertical="center"/>
    </xf>
    <xf numFmtId="0" fontId="1" fillId="0" borderId="3" xfId="13" applyFont="1" applyBorder="1" applyAlignment="1">
      <alignment vertical="center" wrapText="1"/>
    </xf>
    <xf numFmtId="0" fontId="1" fillId="0" borderId="3" xfId="13" applyFont="1" applyFill="1" applyBorder="1" applyAlignment="1">
      <alignment vertical="center" wrapText="1"/>
    </xf>
    <xf numFmtId="0" fontId="11" fillId="0" borderId="3" xfId="12" applyFill="1" applyBorder="1" applyAlignment="1">
      <alignment horizontal="right" vertical="center"/>
    </xf>
    <xf numFmtId="176" fontId="11" fillId="0" borderId="3" xfId="2" applyNumberFormat="1" applyFill="1" applyBorder="1" applyAlignment="1">
      <alignment horizontal="center" vertical="center"/>
    </xf>
    <xf numFmtId="177" fontId="11" fillId="0" borderId="3" xfId="12" applyNumberFormat="1" applyFont="1" applyFill="1" applyBorder="1" applyAlignment="1">
      <alignment horizontal="right" vertical="center"/>
    </xf>
    <xf numFmtId="178" fontId="11" fillId="0" borderId="3" xfId="12" applyNumberFormat="1" applyFont="1" applyFill="1" applyBorder="1" applyAlignment="1">
      <alignment horizontal="right" vertical="center"/>
    </xf>
    <xf numFmtId="164" fontId="11" fillId="0" borderId="3" xfId="2" applyNumberFormat="1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9" fillId="0" borderId="63" xfId="0" applyFont="1" applyFill="1" applyBorder="1" applyAlignment="1">
      <alignment horizontal="center" vertical="center" wrapText="1"/>
    </xf>
    <xf numFmtId="0" fontId="19" fillId="0" borderId="65" xfId="0" applyFont="1" applyFill="1" applyBorder="1" applyAlignment="1">
      <alignment horizontal="center" vertical="center" wrapText="1"/>
    </xf>
    <xf numFmtId="174" fontId="11" fillId="0" borderId="3" xfId="2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31" fillId="0" borderId="18" xfId="0" applyNumberFormat="1" applyFont="1" applyFill="1" applyBorder="1" applyAlignment="1">
      <alignment horizontal="center" vertical="center" wrapText="1"/>
    </xf>
    <xf numFmtId="0" fontId="31" fillId="0" borderId="19" xfId="0" applyNumberFormat="1" applyFont="1" applyFill="1" applyBorder="1" applyAlignment="1">
      <alignment horizontal="center" vertical="center" wrapText="1"/>
    </xf>
    <xf numFmtId="164" fontId="21" fillId="3" borderId="13" xfId="2" applyNumberFormat="1" applyFont="1" applyFill="1" applyBorder="1" applyAlignment="1">
      <alignment horizontal="right" vertical="center"/>
    </xf>
    <xf numFmtId="164" fontId="21" fillId="3" borderId="14" xfId="2" applyNumberFormat="1" applyFont="1" applyFill="1" applyBorder="1" applyAlignment="1">
      <alignment horizontal="right" vertical="center"/>
    </xf>
    <xf numFmtId="164" fontId="21" fillId="3" borderId="31" xfId="2" applyNumberFormat="1" applyFont="1" applyFill="1" applyBorder="1" applyAlignment="1">
      <alignment horizontal="right" vertical="center"/>
    </xf>
    <xf numFmtId="0" fontId="12" fillId="4" borderId="9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horizontal="right" vertical="center"/>
    </xf>
    <xf numFmtId="0" fontId="30" fillId="28" borderId="48" xfId="0" applyFont="1" applyFill="1" applyBorder="1" applyAlignment="1">
      <alignment horizontal="center" vertical="center"/>
    </xf>
    <xf numFmtId="0" fontId="30" fillId="28" borderId="28" xfId="0" applyFont="1" applyFill="1" applyBorder="1" applyAlignment="1">
      <alignment horizontal="center" vertical="center"/>
    </xf>
    <xf numFmtId="0" fontId="30" fillId="28" borderId="30" xfId="0" applyFont="1" applyFill="1" applyBorder="1" applyAlignment="1">
      <alignment horizontal="center" vertical="center"/>
    </xf>
    <xf numFmtId="0" fontId="15" fillId="28" borderId="28" xfId="0" applyFont="1" applyFill="1" applyBorder="1" applyAlignment="1">
      <alignment horizontal="center" vertical="center"/>
    </xf>
    <xf numFmtId="0" fontId="15" fillId="28" borderId="30" xfId="0" applyFont="1" applyFill="1" applyBorder="1" applyAlignment="1">
      <alignment horizontal="center" vertical="center"/>
    </xf>
    <xf numFmtId="164" fontId="11" fillId="0" borderId="38" xfId="2" applyNumberFormat="1" applyFont="1" applyFill="1" applyBorder="1" applyAlignment="1">
      <alignment horizontal="left" vertical="top"/>
    </xf>
    <xf numFmtId="164" fontId="11" fillId="0" borderId="36" xfId="2" applyNumberFormat="1" applyFont="1" applyFill="1" applyBorder="1" applyAlignment="1">
      <alignment horizontal="left" vertical="top"/>
    </xf>
    <xf numFmtId="164" fontId="11" fillId="0" borderId="39" xfId="2" applyNumberFormat="1" applyFont="1" applyFill="1" applyBorder="1" applyAlignment="1">
      <alignment horizontal="left" vertical="top"/>
    </xf>
    <xf numFmtId="164" fontId="11" fillId="0" borderId="41" xfId="2" applyNumberFormat="1" applyFont="1" applyFill="1" applyBorder="1" applyAlignment="1">
      <alignment horizontal="left" vertical="top"/>
    </xf>
    <xf numFmtId="164" fontId="11" fillId="0" borderId="0" xfId="2" applyNumberFormat="1" applyFont="1" applyFill="1" applyBorder="1" applyAlignment="1">
      <alignment horizontal="left" vertical="top"/>
    </xf>
    <xf numFmtId="164" fontId="11" fillId="0" borderId="12" xfId="2" applyNumberFormat="1" applyFont="1" applyFill="1" applyBorder="1" applyAlignment="1">
      <alignment horizontal="left" vertical="top"/>
    </xf>
    <xf numFmtId="164" fontId="11" fillId="0" borderId="43" xfId="2" applyNumberFormat="1" applyFont="1" applyFill="1" applyBorder="1" applyAlignment="1">
      <alignment horizontal="left" vertical="top"/>
    </xf>
    <xf numFmtId="164" fontId="11" fillId="0" borderId="33" xfId="2" applyNumberFormat="1" applyFont="1" applyFill="1" applyBorder="1" applyAlignment="1">
      <alignment horizontal="left" vertical="top"/>
    </xf>
    <xf numFmtId="164" fontId="11" fillId="0" borderId="34" xfId="2" applyNumberFormat="1" applyFont="1" applyFill="1" applyBorder="1" applyAlignment="1">
      <alignment horizontal="left" vertical="top"/>
    </xf>
    <xf numFmtId="0" fontId="11" fillId="0" borderId="35" xfId="0" applyFont="1" applyFill="1" applyBorder="1" applyAlignment="1">
      <alignment horizontal="left" vertical="top"/>
    </xf>
    <xf numFmtId="0" fontId="11" fillId="0" borderId="36" xfId="0" applyFont="1" applyFill="1" applyBorder="1" applyAlignment="1">
      <alignment horizontal="left" vertical="top"/>
    </xf>
    <xf numFmtId="0" fontId="11" fillId="0" borderId="37" xfId="0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40" xfId="0" applyFont="1" applyFill="1" applyBorder="1" applyAlignment="1">
      <alignment horizontal="left" vertical="top"/>
    </xf>
    <xf numFmtId="0" fontId="11" fillId="0" borderId="32" xfId="0" applyFont="1" applyFill="1" applyBorder="1" applyAlignment="1">
      <alignment horizontal="left" vertical="top"/>
    </xf>
    <xf numFmtId="0" fontId="11" fillId="0" borderId="33" xfId="0" applyFont="1" applyFill="1" applyBorder="1" applyAlignment="1">
      <alignment horizontal="left" vertical="top"/>
    </xf>
    <xf numFmtId="0" fontId="11" fillId="0" borderId="42" xfId="0" applyFont="1" applyFill="1" applyBorder="1" applyAlignment="1">
      <alignment horizontal="left" vertical="top"/>
    </xf>
    <xf numFmtId="0" fontId="12" fillId="4" borderId="11" xfId="0" applyFont="1" applyFill="1" applyBorder="1" applyAlignment="1">
      <alignment horizontal="right" vertical="center"/>
    </xf>
    <xf numFmtId="0" fontId="12" fillId="4" borderId="1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/>
    </xf>
    <xf numFmtId="10" fontId="12" fillId="0" borderId="49" xfId="3" applyNumberFormat="1" applyFont="1" applyFill="1" applyBorder="1" applyAlignment="1">
      <alignment horizontal="center" vertical="center" wrapText="1"/>
    </xf>
    <xf numFmtId="10" fontId="12" fillId="0" borderId="60" xfId="3" applyNumberFormat="1" applyFont="1" applyFill="1" applyBorder="1" applyAlignment="1">
      <alignment horizontal="center" vertical="center" wrapText="1"/>
    </xf>
    <xf numFmtId="10" fontId="12" fillId="0" borderId="43" xfId="3" applyNumberFormat="1" applyFont="1" applyFill="1" applyBorder="1" applyAlignment="1">
      <alignment horizontal="center" vertical="center" wrapText="1"/>
    </xf>
    <xf numFmtId="10" fontId="12" fillId="0" borderId="34" xfId="3" applyNumberFormat="1" applyFont="1" applyFill="1" applyBorder="1" applyAlignment="1">
      <alignment horizontal="center" vertical="center" wrapText="1"/>
    </xf>
    <xf numFmtId="0" fontId="12" fillId="0" borderId="49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43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48" xfId="1" applyFont="1" applyBorder="1" applyAlignment="1">
      <alignment horizontal="center" vertical="distributed" wrapText="1"/>
    </xf>
    <xf numFmtId="0" fontId="12" fillId="0" borderId="30" xfId="1" applyFont="1" applyBorder="1" applyAlignment="1">
      <alignment horizontal="center" vertical="distributed" wrapText="1"/>
    </xf>
    <xf numFmtId="0" fontId="12" fillId="0" borderId="27" xfId="1" applyFont="1" applyBorder="1" applyAlignment="1">
      <alignment horizontal="center" vertical="distributed" wrapText="1"/>
    </xf>
    <xf numFmtId="0" fontId="23" fillId="0" borderId="26" xfId="1" applyFont="1" applyBorder="1" applyAlignment="1">
      <alignment horizontal="left" vertical="distributed" wrapText="1"/>
    </xf>
    <xf numFmtId="0" fontId="23" fillId="0" borderId="28" xfId="1" applyFont="1" applyBorder="1" applyAlignment="1">
      <alignment horizontal="left" vertical="distributed" wrapText="1"/>
    </xf>
    <xf numFmtId="0" fontId="23" fillId="0" borderId="27" xfId="1" applyFont="1" applyBorder="1" applyAlignment="1">
      <alignment horizontal="left" vertical="distributed" wrapText="1"/>
    </xf>
    <xf numFmtId="0" fontId="22" fillId="0" borderId="0" xfId="0" applyFont="1" applyFill="1" applyBorder="1" applyAlignment="1">
      <alignment horizontal="center" vertical="center"/>
    </xf>
    <xf numFmtId="0" fontId="20" fillId="2" borderId="26" xfId="1" applyFont="1" applyFill="1" applyBorder="1" applyAlignment="1">
      <alignment horizontal="center" vertical="center"/>
    </xf>
    <xf numFmtId="0" fontId="20" fillId="2" borderId="28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right" vertical="center"/>
    </xf>
    <xf numFmtId="0" fontId="12" fillId="4" borderId="23" xfId="0" applyFont="1" applyFill="1" applyBorder="1" applyAlignment="1">
      <alignment horizontal="right" vertical="center"/>
    </xf>
    <xf numFmtId="0" fontId="12" fillId="4" borderId="19" xfId="0" applyFont="1" applyFill="1" applyBorder="1" applyAlignment="1">
      <alignment horizontal="right" vertical="center"/>
    </xf>
    <xf numFmtId="0" fontId="31" fillId="0" borderId="18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right" vertical="center"/>
    </xf>
    <xf numFmtId="0" fontId="12" fillId="4" borderId="46" xfId="0" applyFont="1" applyFill="1" applyBorder="1" applyAlignment="1">
      <alignment horizontal="right" vertical="center"/>
    </xf>
    <xf numFmtId="0" fontId="12" fillId="4" borderId="47" xfId="0" applyFont="1" applyFill="1" applyBorder="1" applyAlignment="1">
      <alignment horizontal="right" vertical="center"/>
    </xf>
    <xf numFmtId="164" fontId="21" fillId="3" borderId="4" xfId="2" applyNumberFormat="1" applyFont="1" applyFill="1" applyBorder="1" applyAlignment="1">
      <alignment horizontal="right" vertical="center"/>
    </xf>
    <xf numFmtId="164" fontId="21" fillId="3" borderId="5" xfId="2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11" fillId="0" borderId="9" xfId="0" applyFont="1" applyFill="1" applyBorder="1" applyAlignment="1">
      <alignment horizontal="left" vertical="top"/>
    </xf>
    <xf numFmtId="0" fontId="11" fillId="0" borderId="3" xfId="0" applyFont="1" applyFill="1" applyBorder="1" applyAlignment="1">
      <alignment horizontal="left" vertical="top"/>
    </xf>
    <xf numFmtId="0" fontId="11" fillId="0" borderId="11" xfId="0" applyFont="1" applyFill="1" applyBorder="1" applyAlignment="1">
      <alignment horizontal="left" vertical="top"/>
    </xf>
    <xf numFmtId="0" fontId="11" fillId="0" borderId="16" xfId="0" applyFont="1" applyFill="1" applyBorder="1" applyAlignment="1">
      <alignment horizontal="left" vertical="top"/>
    </xf>
    <xf numFmtId="164" fontId="11" fillId="0" borderId="1" xfId="2" applyNumberFormat="1" applyFont="1" applyFill="1" applyBorder="1" applyAlignment="1">
      <alignment horizontal="left" vertical="top"/>
    </xf>
    <xf numFmtId="164" fontId="11" fillId="0" borderId="2" xfId="2" applyNumberFormat="1" applyFont="1" applyFill="1" applyBorder="1" applyAlignment="1">
      <alignment horizontal="left" vertical="top"/>
    </xf>
    <xf numFmtId="164" fontId="11" fillId="0" borderId="3" xfId="2" applyNumberFormat="1" applyFont="1" applyFill="1" applyBorder="1" applyAlignment="1">
      <alignment horizontal="left" vertical="top"/>
    </xf>
    <xf numFmtId="164" fontId="11" fillId="0" borderId="10" xfId="2" applyNumberFormat="1" applyFont="1" applyFill="1" applyBorder="1" applyAlignment="1">
      <alignment horizontal="left" vertical="top"/>
    </xf>
    <xf numFmtId="164" fontId="11" fillId="0" borderId="16" xfId="2" applyNumberFormat="1" applyFont="1" applyFill="1" applyBorder="1" applyAlignment="1">
      <alignment horizontal="left" vertical="top"/>
    </xf>
    <xf numFmtId="164" fontId="11" fillId="0" borderId="17" xfId="2" applyNumberFormat="1" applyFont="1" applyFill="1" applyBorder="1" applyAlignment="1">
      <alignment horizontal="left" vertical="top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10" fontId="12" fillId="0" borderId="3" xfId="3" applyNumberFormat="1" applyFont="1" applyFill="1" applyBorder="1" applyAlignment="1">
      <alignment horizontal="center" vertical="center" wrapText="1"/>
    </xf>
    <xf numFmtId="10" fontId="12" fillId="0" borderId="10" xfId="3" applyNumberFormat="1" applyFont="1" applyFill="1" applyBorder="1" applyAlignment="1">
      <alignment horizontal="center" vertical="center" wrapText="1"/>
    </xf>
    <xf numFmtId="10" fontId="12" fillId="0" borderId="16" xfId="3" applyNumberFormat="1" applyFont="1" applyFill="1" applyBorder="1" applyAlignment="1">
      <alignment horizontal="center" vertical="center" wrapText="1"/>
    </xf>
    <xf numFmtId="10" fontId="12" fillId="0" borderId="17" xfId="3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20" fillId="2" borderId="13" xfId="1" applyFont="1" applyFill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/>
    </xf>
    <xf numFmtId="0" fontId="20" fillId="2" borderId="15" xfId="1" applyFont="1" applyFill="1" applyBorder="1" applyAlignment="1">
      <alignment horizontal="center" vertical="center"/>
    </xf>
    <xf numFmtId="0" fontId="12" fillId="27" borderId="18" xfId="0" applyFont="1" applyFill="1" applyBorder="1" applyAlignment="1">
      <alignment horizontal="center" vertical="center"/>
    </xf>
    <xf numFmtId="0" fontId="12" fillId="27" borderId="23" xfId="0" applyFont="1" applyFill="1" applyBorder="1" applyAlignment="1">
      <alignment horizontal="center" vertical="center"/>
    </xf>
    <xf numFmtId="0" fontId="12" fillId="27" borderId="19" xfId="0" applyFont="1" applyFill="1" applyBorder="1" applyAlignment="1">
      <alignment horizontal="center" vertical="center"/>
    </xf>
    <xf numFmtId="0" fontId="23" fillId="0" borderId="8" xfId="1" applyFont="1" applyBorder="1" applyAlignment="1">
      <alignment horizontal="left" vertical="distributed" wrapText="1"/>
    </xf>
    <xf numFmtId="0" fontId="23" fillId="0" borderId="1" xfId="1" applyFont="1" applyBorder="1" applyAlignment="1">
      <alignment horizontal="left" vertical="distributed" wrapText="1"/>
    </xf>
    <xf numFmtId="0" fontId="12" fillId="0" borderId="1" xfId="1" applyFont="1" applyBorder="1" applyAlignment="1">
      <alignment horizontal="center" vertical="distributed" wrapText="1"/>
    </xf>
    <xf numFmtId="0" fontId="12" fillId="0" borderId="2" xfId="1" applyFont="1" applyBorder="1" applyAlignment="1">
      <alignment horizontal="center" vertical="distributed" wrapText="1"/>
    </xf>
    <xf numFmtId="0" fontId="26" fillId="0" borderId="13" xfId="12" applyFont="1" applyBorder="1" applyAlignment="1">
      <alignment horizontal="center"/>
    </xf>
    <xf numFmtId="0" fontId="26" fillId="0" borderId="14" xfId="12" applyFont="1" applyBorder="1" applyAlignment="1">
      <alignment horizontal="center"/>
    </xf>
    <xf numFmtId="0" fontId="26" fillId="0" borderId="15" xfId="12" applyFont="1" applyBorder="1" applyAlignment="1">
      <alignment horizontal="center"/>
    </xf>
    <xf numFmtId="0" fontId="26" fillId="6" borderId="26" xfId="12" applyFont="1" applyFill="1" applyBorder="1" applyAlignment="1">
      <alignment horizontal="center" wrapText="1"/>
    </xf>
    <xf numFmtId="0" fontId="26" fillId="6" borderId="28" xfId="12" applyFont="1" applyFill="1" applyBorder="1" applyAlignment="1">
      <alignment horizontal="center" wrapText="1"/>
    </xf>
    <xf numFmtId="0" fontId="26" fillId="6" borderId="30" xfId="12" applyFont="1" applyFill="1" applyBorder="1" applyAlignment="1">
      <alignment horizontal="center" wrapText="1"/>
    </xf>
    <xf numFmtId="0" fontId="12" fillId="0" borderId="18" xfId="12" applyFont="1" applyFill="1" applyBorder="1" applyAlignment="1">
      <alignment horizontal="right" vertical="center"/>
    </xf>
    <xf numFmtId="0" fontId="12" fillId="0" borderId="23" xfId="12" applyFont="1" applyFill="1" applyBorder="1" applyAlignment="1">
      <alignment horizontal="right" vertical="center"/>
    </xf>
    <xf numFmtId="0" fontId="12" fillId="0" borderId="19" xfId="12" applyFont="1" applyFill="1" applyBorder="1" applyAlignment="1">
      <alignment horizontal="right" vertical="center"/>
    </xf>
    <xf numFmtId="0" fontId="29" fillId="0" borderId="13" xfId="12" applyFont="1" applyFill="1" applyBorder="1" applyAlignment="1">
      <alignment horizontal="right" vertical="center"/>
    </xf>
    <xf numFmtId="0" fontId="29" fillId="0" borderId="14" xfId="12" applyFont="1" applyFill="1" applyBorder="1" applyAlignment="1">
      <alignment horizontal="right" vertical="center"/>
    </xf>
    <xf numFmtId="0" fontId="29" fillId="0" borderId="15" xfId="12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left" vertical="top"/>
    </xf>
    <xf numFmtId="0" fontId="11" fillId="0" borderId="34" xfId="0" applyFont="1" applyFill="1" applyBorder="1" applyAlignment="1">
      <alignment horizontal="left" vertical="top"/>
    </xf>
    <xf numFmtId="164" fontId="11" fillId="0" borderId="7" xfId="2" applyNumberFormat="1" applyFont="1" applyFill="1" applyBorder="1" applyAlignment="1">
      <alignment horizontal="left" vertical="top"/>
    </xf>
    <xf numFmtId="164" fontId="11" fillId="0" borderId="32" xfId="2" applyNumberFormat="1" applyFont="1" applyFill="1" applyBorder="1" applyAlignment="1">
      <alignment horizontal="left" vertical="top"/>
    </xf>
    <xf numFmtId="0" fontId="6" fillId="0" borderId="3" xfId="13" applyFont="1" applyFill="1" applyBorder="1" applyAlignment="1">
      <alignment horizontal="center" vertical="center"/>
    </xf>
    <xf numFmtId="0" fontId="10" fillId="0" borderId="3" xfId="13" applyFill="1" applyBorder="1" applyAlignment="1">
      <alignment horizontal="center" vertical="center"/>
    </xf>
    <xf numFmtId="0" fontId="3" fillId="0" borderId="18" xfId="13" applyFont="1" applyFill="1" applyBorder="1" applyAlignment="1">
      <alignment horizontal="center" vertical="center"/>
    </xf>
    <xf numFmtId="0" fontId="6" fillId="0" borderId="19" xfId="13" applyFont="1" applyFill="1" applyBorder="1" applyAlignment="1">
      <alignment horizontal="center" vertical="center"/>
    </xf>
    <xf numFmtId="10" fontId="12" fillId="0" borderId="3" xfId="1" applyNumberFormat="1" applyFont="1" applyBorder="1" applyAlignment="1">
      <alignment horizontal="center" vertical="center"/>
    </xf>
    <xf numFmtId="0" fontId="23" fillId="0" borderId="48" xfId="1" applyFont="1" applyBorder="1" applyAlignment="1">
      <alignment horizontal="center" vertical="distributed" wrapText="1"/>
    </xf>
    <xf numFmtId="0" fontId="23" fillId="0" borderId="27" xfId="1" applyFont="1" applyBorder="1" applyAlignment="1">
      <alignment horizontal="center" vertical="distributed" wrapText="1"/>
    </xf>
    <xf numFmtId="0" fontId="12" fillId="0" borderId="4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7" fillId="0" borderId="3" xfId="13" applyFont="1" applyFill="1" applyBorder="1" applyAlignment="1">
      <alignment horizontal="center" vertical="center"/>
    </xf>
    <xf numFmtId="0" fontId="26" fillId="7" borderId="13" xfId="12" applyFont="1" applyFill="1" applyBorder="1" applyAlignment="1">
      <alignment horizontal="center"/>
    </xf>
    <xf numFmtId="0" fontId="26" fillId="7" borderId="14" xfId="12" applyFont="1" applyFill="1" applyBorder="1" applyAlignment="1">
      <alignment horizontal="center"/>
    </xf>
    <xf numFmtId="0" fontId="26" fillId="7" borderId="15" xfId="12" applyFont="1" applyFill="1" applyBorder="1" applyAlignment="1">
      <alignment horizontal="center"/>
    </xf>
    <xf numFmtId="0" fontId="12" fillId="0" borderId="33" xfId="12" applyFont="1" applyBorder="1" applyAlignment="1">
      <alignment horizontal="center"/>
    </xf>
    <xf numFmtId="0" fontId="29" fillId="0" borderId="13" xfId="12" applyFont="1" applyBorder="1" applyAlignment="1">
      <alignment horizontal="right" vertical="center"/>
    </xf>
    <xf numFmtId="0" fontId="29" fillId="0" borderId="14" xfId="12" applyFont="1" applyBorder="1" applyAlignment="1">
      <alignment horizontal="right" vertical="center"/>
    </xf>
    <xf numFmtId="0" fontId="29" fillId="0" borderId="15" xfId="12" applyFont="1" applyBorder="1" applyAlignment="1">
      <alignment horizontal="right" vertical="center"/>
    </xf>
    <xf numFmtId="0" fontId="11" fillId="0" borderId="0" xfId="32" applyFont="1" applyFill="1" applyBorder="1" applyAlignment="1">
      <alignment horizontal="center" vertical="center"/>
    </xf>
    <xf numFmtId="0" fontId="22" fillId="0" borderId="0" xfId="32" applyFont="1" applyFill="1" applyBorder="1" applyAlignment="1">
      <alignment horizontal="center" vertical="center"/>
    </xf>
    <xf numFmtId="10" fontId="12" fillId="0" borderId="10" xfId="97" applyNumberFormat="1" applyFont="1" applyFill="1" applyBorder="1" applyAlignment="1">
      <alignment horizontal="center" vertical="center" wrapText="1"/>
    </xf>
    <xf numFmtId="10" fontId="12" fillId="0" borderId="17" xfId="97" applyNumberFormat="1" applyFont="1" applyFill="1" applyBorder="1" applyAlignment="1">
      <alignment horizontal="center" vertical="center" wrapText="1"/>
    </xf>
    <xf numFmtId="0" fontId="12" fillId="0" borderId="24" xfId="32" applyFont="1" applyBorder="1" applyAlignment="1">
      <alignment horizontal="left" vertical="center"/>
    </xf>
    <xf numFmtId="0" fontId="12" fillId="0" borderId="23" xfId="32" applyFont="1" applyBorder="1" applyAlignment="1">
      <alignment horizontal="left" vertical="center"/>
    </xf>
    <xf numFmtId="0" fontId="12" fillId="0" borderId="19" xfId="32" applyFont="1" applyBorder="1" applyAlignment="1">
      <alignment horizontal="left" vertical="center"/>
    </xf>
    <xf numFmtId="0" fontId="12" fillId="0" borderId="45" xfId="32" applyFont="1" applyBorder="1" applyAlignment="1">
      <alignment horizontal="left" vertical="center"/>
    </xf>
    <xf numFmtId="0" fontId="12" fillId="0" borderId="46" xfId="32" applyFont="1" applyBorder="1" applyAlignment="1">
      <alignment horizontal="left" vertical="center"/>
    </xf>
    <xf numFmtId="0" fontId="12" fillId="0" borderId="47" xfId="32" applyFont="1" applyBorder="1" applyAlignment="1">
      <alignment horizontal="left" vertical="center"/>
    </xf>
    <xf numFmtId="0" fontId="17" fillId="0" borderId="8" xfId="32" applyFont="1" applyFill="1" applyBorder="1" applyAlignment="1">
      <alignment horizontal="center" vertical="center"/>
    </xf>
    <xf numFmtId="0" fontId="17" fillId="0" borderId="11" xfId="32" applyFont="1" applyFill="1" applyBorder="1" applyAlignment="1">
      <alignment horizontal="center" vertical="center"/>
    </xf>
    <xf numFmtId="0" fontId="12" fillId="0" borderId="1" xfId="32" applyFont="1" applyFill="1" applyBorder="1" applyAlignment="1">
      <alignment horizontal="center" vertical="center" wrapText="1"/>
    </xf>
    <xf numFmtId="0" fontId="12" fillId="0" borderId="16" xfId="32" applyFont="1" applyFill="1" applyBorder="1" applyAlignment="1">
      <alignment horizontal="center" vertical="center" wrapText="1"/>
    </xf>
    <xf numFmtId="0" fontId="12" fillId="0" borderId="3" xfId="32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 wrapText="1"/>
    </xf>
    <xf numFmtId="0" fontId="12" fillId="0" borderId="21" xfId="1" applyFont="1" applyFill="1" applyBorder="1" applyAlignment="1">
      <alignment horizontal="center" vertical="center" wrapText="1"/>
    </xf>
    <xf numFmtId="0" fontId="12" fillId="0" borderId="22" xfId="1" applyFont="1" applyFill="1" applyBorder="1" applyAlignment="1">
      <alignment horizontal="center" vertical="center" wrapText="1"/>
    </xf>
    <xf numFmtId="0" fontId="17" fillId="0" borderId="44" xfId="32" applyFont="1" applyFill="1" applyBorder="1" applyAlignment="1">
      <alignment horizontal="center" vertical="center"/>
    </xf>
    <xf numFmtId="0" fontId="12" fillId="0" borderId="22" xfId="32" applyFont="1" applyFill="1" applyBorder="1" applyAlignment="1">
      <alignment horizontal="center" vertical="center" wrapText="1"/>
    </xf>
    <xf numFmtId="164" fontId="21" fillId="0" borderId="24" xfId="2" applyNumberFormat="1" applyFont="1" applyFill="1" applyBorder="1" applyAlignment="1">
      <alignment horizontal="right" vertical="center"/>
    </xf>
    <xf numFmtId="164" fontId="21" fillId="0" borderId="23" xfId="2" applyNumberFormat="1" applyFont="1" applyFill="1" applyBorder="1" applyAlignment="1">
      <alignment horizontal="right" vertical="center"/>
    </xf>
    <xf numFmtId="164" fontId="21" fillId="0" borderId="19" xfId="2" applyNumberFormat="1" applyFont="1" applyFill="1" applyBorder="1" applyAlignment="1">
      <alignment horizontal="right" vertical="center"/>
    </xf>
    <xf numFmtId="164" fontId="21" fillId="0" borderId="45" xfId="2" applyNumberFormat="1" applyFont="1" applyFill="1" applyBorder="1" applyAlignment="1">
      <alignment horizontal="right" vertical="center"/>
    </xf>
    <xf numFmtId="164" fontId="21" fillId="0" borderId="46" xfId="2" applyNumberFormat="1" applyFont="1" applyFill="1" applyBorder="1" applyAlignment="1">
      <alignment horizontal="right" vertical="center"/>
    </xf>
    <xf numFmtId="164" fontId="21" fillId="0" borderId="47" xfId="2" applyNumberFormat="1" applyFont="1" applyFill="1" applyBorder="1" applyAlignment="1">
      <alignment horizontal="right" vertical="center"/>
    </xf>
    <xf numFmtId="0" fontId="11" fillId="0" borderId="8" xfId="32" applyFont="1" applyFill="1" applyBorder="1" applyAlignment="1">
      <alignment horizontal="left" vertical="top"/>
    </xf>
    <xf numFmtId="0" fontId="11" fillId="0" borderId="1" xfId="32" applyFont="1" applyFill="1" applyBorder="1" applyAlignment="1">
      <alignment horizontal="left" vertical="top"/>
    </xf>
    <xf numFmtId="0" fontId="11" fillId="0" borderId="9" xfId="32" applyFont="1" applyFill="1" applyBorder="1" applyAlignment="1">
      <alignment horizontal="left" vertical="top"/>
    </xf>
    <xf numFmtId="0" fontId="11" fillId="0" borderId="3" xfId="32" applyFont="1" applyFill="1" applyBorder="1" applyAlignment="1">
      <alignment horizontal="left" vertical="top"/>
    </xf>
    <xf numFmtId="0" fontId="11" fillId="0" borderId="11" xfId="32" applyFont="1" applyFill="1" applyBorder="1" applyAlignment="1">
      <alignment horizontal="left" vertical="top"/>
    </xf>
    <xf numFmtId="0" fontId="11" fillId="0" borderId="16" xfId="32" applyFont="1" applyFill="1" applyBorder="1" applyAlignment="1">
      <alignment horizontal="left" vertical="top"/>
    </xf>
    <xf numFmtId="0" fontId="30" fillId="28" borderId="13" xfId="0" applyFont="1" applyFill="1" applyBorder="1" applyAlignment="1">
      <alignment horizontal="center" vertical="center"/>
    </xf>
    <xf numFmtId="0" fontId="15" fillId="28" borderId="14" xfId="0" applyFont="1" applyFill="1" applyBorder="1" applyAlignment="1">
      <alignment horizontal="center" vertical="center"/>
    </xf>
    <xf numFmtId="0" fontId="15" fillId="28" borderId="15" xfId="0" applyFont="1" applyFill="1" applyBorder="1" applyAlignment="1">
      <alignment horizontal="center" vertical="center"/>
    </xf>
    <xf numFmtId="164" fontId="21" fillId="0" borderId="26" xfId="2" applyNumberFormat="1" applyFont="1" applyFill="1" applyBorder="1" applyAlignment="1">
      <alignment horizontal="right" vertical="center"/>
    </xf>
    <xf numFmtId="164" fontId="21" fillId="0" borderId="27" xfId="2" applyNumberFormat="1" applyFont="1" applyFill="1" applyBorder="1" applyAlignment="1">
      <alignment horizontal="right" vertical="center"/>
    </xf>
    <xf numFmtId="0" fontId="21" fillId="4" borderId="13" xfId="32" applyFont="1" applyFill="1" applyBorder="1" applyAlignment="1">
      <alignment horizontal="center" vertical="center"/>
    </xf>
    <xf numFmtId="0" fontId="21" fillId="4" borderId="14" xfId="32" applyFont="1" applyFill="1" applyBorder="1" applyAlignment="1">
      <alignment horizontal="center" vertical="center"/>
    </xf>
    <xf numFmtId="0" fontId="11" fillId="0" borderId="0" xfId="105" applyFont="1" applyFill="1" applyBorder="1" applyAlignment="1">
      <alignment horizontal="center" vertical="center"/>
    </xf>
    <xf numFmtId="0" fontId="22" fillId="0" borderId="0" xfId="105" applyFont="1" applyFill="1" applyBorder="1" applyAlignment="1">
      <alignment horizontal="center" vertical="center"/>
    </xf>
    <xf numFmtId="0" fontId="23" fillId="0" borderId="2" xfId="1" applyFont="1" applyBorder="1" applyAlignment="1">
      <alignment horizontal="left" vertical="distributed" wrapText="1"/>
    </xf>
    <xf numFmtId="0" fontId="12" fillId="0" borderId="9" xfId="105" applyFont="1" applyBorder="1" applyAlignment="1">
      <alignment horizontal="left" vertical="center"/>
    </xf>
    <xf numFmtId="0" fontId="12" fillId="0" borderId="19" xfId="105" applyFont="1" applyBorder="1" applyAlignment="1">
      <alignment horizontal="left" vertical="center"/>
    </xf>
    <xf numFmtId="0" fontId="12" fillId="0" borderId="3" xfId="105" applyFont="1" applyBorder="1" applyAlignment="1">
      <alignment horizontal="left" vertical="center"/>
    </xf>
    <xf numFmtId="0" fontId="12" fillId="0" borderId="10" xfId="105" applyFont="1" applyBorder="1" applyAlignment="1">
      <alignment horizontal="left" vertical="center"/>
    </xf>
    <xf numFmtId="0" fontId="12" fillId="0" borderId="18" xfId="105" applyFont="1" applyBorder="1" applyAlignment="1">
      <alignment horizontal="left" vertical="center"/>
    </xf>
    <xf numFmtId="0" fontId="12" fillId="0" borderId="23" xfId="105" applyFont="1" applyBorder="1" applyAlignment="1">
      <alignment horizontal="left" vertical="center"/>
    </xf>
    <xf numFmtId="0" fontId="14" fillId="0" borderId="9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2" fillId="0" borderId="8" xfId="105" applyFont="1" applyBorder="1" applyAlignment="1">
      <alignment horizontal="left" vertical="center" wrapText="1"/>
    </xf>
    <xf numFmtId="0" fontId="12" fillId="0" borderId="27" xfId="105" applyFont="1" applyBorder="1" applyAlignment="1">
      <alignment horizontal="left" vertical="center" wrapText="1"/>
    </xf>
    <xf numFmtId="0" fontId="12" fillId="0" borderId="1" xfId="105" applyFont="1" applyBorder="1" applyAlignment="1">
      <alignment horizontal="left" vertical="center" wrapText="1"/>
    </xf>
    <xf numFmtId="0" fontId="12" fillId="0" borderId="2" xfId="105" applyFont="1" applyBorder="1" applyAlignment="1">
      <alignment horizontal="left" vertical="center" wrapText="1"/>
    </xf>
    <xf numFmtId="0" fontId="12" fillId="0" borderId="9" xfId="105" applyFont="1" applyBorder="1" applyAlignment="1">
      <alignment horizontal="left" vertical="center" wrapText="1"/>
    </xf>
    <xf numFmtId="0" fontId="12" fillId="0" borderId="19" xfId="105" applyFont="1" applyBorder="1" applyAlignment="1">
      <alignment horizontal="left" vertical="center" wrapText="1"/>
    </xf>
    <xf numFmtId="0" fontId="12" fillId="0" borderId="3" xfId="105" applyFont="1" applyBorder="1" applyAlignment="1">
      <alignment horizontal="left" vertical="center" wrapText="1"/>
    </xf>
    <xf numFmtId="0" fontId="12" fillId="0" borderId="10" xfId="105" applyFont="1" applyBorder="1" applyAlignment="1">
      <alignment horizontal="left" vertical="center" wrapText="1"/>
    </xf>
    <xf numFmtId="0" fontId="12" fillId="0" borderId="11" xfId="105" applyFont="1" applyBorder="1" applyAlignment="1">
      <alignment horizontal="left" vertical="center" wrapText="1"/>
    </xf>
    <xf numFmtId="0" fontId="12" fillId="0" borderId="47" xfId="105" applyFont="1" applyBorder="1" applyAlignment="1">
      <alignment horizontal="left" vertical="center" wrapText="1"/>
    </xf>
    <xf numFmtId="0" fontId="12" fillId="0" borderId="16" xfId="105" applyFont="1" applyBorder="1" applyAlignment="1">
      <alignment horizontal="left" vertical="center" wrapText="1"/>
    </xf>
    <xf numFmtId="0" fontId="12" fillId="0" borderId="17" xfId="105" applyFont="1" applyBorder="1" applyAlignment="1">
      <alignment horizontal="left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left" vertical="center" wrapText="1"/>
    </xf>
    <xf numFmtId="0" fontId="14" fillId="0" borderId="46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left" vertical="center" wrapText="1"/>
    </xf>
    <xf numFmtId="0" fontId="11" fillId="0" borderId="35" xfId="105" applyFont="1" applyFill="1" applyBorder="1" applyAlignment="1">
      <alignment horizontal="left" vertical="top"/>
    </xf>
    <xf numFmtId="0" fontId="11" fillId="0" borderId="36" xfId="105" applyFont="1" applyFill="1" applyBorder="1" applyAlignment="1">
      <alignment horizontal="left" vertical="top"/>
    </xf>
    <xf numFmtId="0" fontId="11" fillId="0" borderId="37" xfId="105" applyFont="1" applyFill="1" applyBorder="1" applyAlignment="1">
      <alignment horizontal="left" vertical="top"/>
    </xf>
    <xf numFmtId="0" fontId="11" fillId="0" borderId="7" xfId="105" applyFont="1" applyFill="1" applyBorder="1" applyAlignment="1">
      <alignment horizontal="left" vertical="top"/>
    </xf>
    <xf numFmtId="0" fontId="11" fillId="0" borderId="0" xfId="105" applyFont="1" applyFill="1" applyBorder="1" applyAlignment="1">
      <alignment horizontal="left" vertical="top"/>
    </xf>
    <xf numFmtId="0" fontId="11" fillId="0" borderId="40" xfId="105" applyFont="1" applyFill="1" applyBorder="1" applyAlignment="1">
      <alignment horizontal="left" vertical="top"/>
    </xf>
    <xf numFmtId="0" fontId="11" fillId="0" borderId="32" xfId="105" applyFont="1" applyFill="1" applyBorder="1" applyAlignment="1">
      <alignment horizontal="left" vertical="top"/>
    </xf>
    <xf numFmtId="0" fontId="11" fillId="0" borderId="33" xfId="105" applyFont="1" applyFill="1" applyBorder="1" applyAlignment="1">
      <alignment horizontal="left" vertical="top"/>
    </xf>
    <xf numFmtId="0" fontId="11" fillId="0" borderId="42" xfId="105" applyFont="1" applyFill="1" applyBorder="1" applyAlignment="1">
      <alignment horizontal="left" vertical="top"/>
    </xf>
    <xf numFmtId="0" fontId="11" fillId="0" borderId="38" xfId="105" applyFont="1" applyFill="1" applyBorder="1" applyAlignment="1">
      <alignment horizontal="left" vertical="top"/>
    </xf>
    <xf numFmtId="0" fontId="11" fillId="0" borderId="39" xfId="105" applyFont="1" applyFill="1" applyBorder="1" applyAlignment="1">
      <alignment horizontal="left" vertical="top"/>
    </xf>
    <xf numFmtId="0" fontId="11" fillId="0" borderId="41" xfId="105" applyFont="1" applyFill="1" applyBorder="1" applyAlignment="1">
      <alignment horizontal="left" vertical="top"/>
    </xf>
    <xf numFmtId="0" fontId="11" fillId="0" borderId="12" xfId="105" applyFont="1" applyFill="1" applyBorder="1" applyAlignment="1">
      <alignment horizontal="left" vertical="top"/>
    </xf>
    <xf numFmtId="0" fontId="11" fillId="0" borderId="43" xfId="105" applyFont="1" applyFill="1" applyBorder="1" applyAlignment="1">
      <alignment horizontal="left" vertical="top"/>
    </xf>
    <xf numFmtId="0" fontId="11" fillId="0" borderId="34" xfId="105" applyFont="1" applyFill="1" applyBorder="1" applyAlignment="1">
      <alignment horizontal="left" vertical="top"/>
    </xf>
    <xf numFmtId="0" fontId="14" fillId="0" borderId="11" xfId="0" applyFont="1" applyFill="1" applyBorder="1" applyAlignment="1">
      <alignment horizontal="left" vertical="center" wrapText="1"/>
    </xf>
    <xf numFmtId="0" fontId="14" fillId="0" borderId="16" xfId="0" applyFont="1" applyFill="1" applyBorder="1" applyAlignment="1">
      <alignment horizontal="left" vertical="center" wrapText="1"/>
    </xf>
    <xf numFmtId="0" fontId="12" fillId="0" borderId="0" xfId="105" applyFont="1" applyBorder="1" applyAlignment="1">
      <alignment horizontal="center" vertical="center" wrapText="1"/>
    </xf>
    <xf numFmtId="0" fontId="21" fillId="0" borderId="0" xfId="106" applyFont="1" applyBorder="1" applyAlignment="1">
      <alignment horizontal="center"/>
    </xf>
    <xf numFmtId="0" fontId="14" fillId="0" borderId="26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left" vertical="center" wrapText="1"/>
    </xf>
    <xf numFmtId="0" fontId="14" fillId="0" borderId="30" xfId="0" applyFont="1" applyFill="1" applyBorder="1" applyAlignment="1">
      <alignment horizontal="left" vertical="center" wrapText="1"/>
    </xf>
  </cellXfs>
  <cellStyles count="231">
    <cellStyle name="0,0_x000d__x000a_NA_x000d__x000a_" xfId="109"/>
    <cellStyle name="0,0_x000d__x000a_NA_x000d__x000a_ 2" xfId="110"/>
    <cellStyle name="0,0_x000d__x000a_NA_x000d__x000a_ 3" xfId="111"/>
    <cellStyle name="20% - Ênfase1 2" xfId="112"/>
    <cellStyle name="20% - Ênfase2 2" xfId="113"/>
    <cellStyle name="20% - Ênfase3 2" xfId="114"/>
    <cellStyle name="20% - Ênfase4 2" xfId="115"/>
    <cellStyle name="20% - Ênfase5 2" xfId="116"/>
    <cellStyle name="20% - Ênfase6 2" xfId="117"/>
    <cellStyle name="40% - Ênfase1 2" xfId="118"/>
    <cellStyle name="40% - Ênfase2 2" xfId="119"/>
    <cellStyle name="40% - Ênfase3 2" xfId="120"/>
    <cellStyle name="40% - Ênfase4 2" xfId="121"/>
    <cellStyle name="40% - Ênfase5 2" xfId="122"/>
    <cellStyle name="40% - Ênfase6 2" xfId="123"/>
    <cellStyle name="60% - Ênfase1 2" xfId="124"/>
    <cellStyle name="60% - Ênfase2 2" xfId="125"/>
    <cellStyle name="60% - Ênfase3 2" xfId="126"/>
    <cellStyle name="60% - Ênfase4 2" xfId="127"/>
    <cellStyle name="60% - Ênfase5 2" xfId="128"/>
    <cellStyle name="60% - Ênfase6 2" xfId="129"/>
    <cellStyle name="Bom 2" xfId="130"/>
    <cellStyle name="Cálculo 2" xfId="131"/>
    <cellStyle name="Célula de Verificação 2" xfId="132"/>
    <cellStyle name="Célula Vinculada 2" xfId="133"/>
    <cellStyle name="Data" xfId="134"/>
    <cellStyle name="Ênfase1 2" xfId="135"/>
    <cellStyle name="Ênfase2 2" xfId="136"/>
    <cellStyle name="Ênfase3 2" xfId="137"/>
    <cellStyle name="Ênfase4 2" xfId="138"/>
    <cellStyle name="Ênfase5 2" xfId="139"/>
    <cellStyle name="Ênfase6 2" xfId="140"/>
    <cellStyle name="Entrada 2" xfId="141"/>
    <cellStyle name="Euro" xfId="142"/>
    <cellStyle name="Excel Built-in Normal" xfId="16"/>
    <cellStyle name="Excel_BuiltIn_Comma" xfId="17"/>
    <cellStyle name="Fixo" xfId="143"/>
    <cellStyle name="Hiperlink 2" xfId="144"/>
    <cellStyle name="Incorreto 2" xfId="145"/>
    <cellStyle name="Moeda 10" xfId="146"/>
    <cellStyle name="Moeda 11" xfId="147"/>
    <cellStyle name="Moeda 2" xfId="6"/>
    <cellStyle name="Moeda 2 2" xfId="18"/>
    <cellStyle name="Moeda 2 2 2" xfId="19"/>
    <cellStyle name="Moeda 3" xfId="148"/>
    <cellStyle name="Moeda 3 2" xfId="149"/>
    <cellStyle name="Moeda 4" xfId="150"/>
    <cellStyle name="Moeda 4 2" xfId="151"/>
    <cellStyle name="Moeda 5" xfId="152"/>
    <cellStyle name="Moeda 5 2" xfId="153"/>
    <cellStyle name="Moeda 6" xfId="154"/>
    <cellStyle name="Moeda 6 2" xfId="155"/>
    <cellStyle name="Moeda 7" xfId="156"/>
    <cellStyle name="Moeda 7 2" xfId="157"/>
    <cellStyle name="Moeda 8" xfId="158"/>
    <cellStyle name="Moeda 8 2" xfId="159"/>
    <cellStyle name="Moeda 9" xfId="160"/>
    <cellStyle name="Moeda0" xfId="161"/>
    <cellStyle name="Neutra 2" xfId="162"/>
    <cellStyle name="Normal" xfId="0" builtinId="0"/>
    <cellStyle name="Normal 10" xfId="163"/>
    <cellStyle name="Normal 10 2" xfId="20"/>
    <cellStyle name="Normal 10 3" xfId="21"/>
    <cellStyle name="Normal 10 4" xfId="22"/>
    <cellStyle name="Normal 11" xfId="164"/>
    <cellStyle name="Normal 11 2" xfId="23"/>
    <cellStyle name="Normal 11 3" xfId="24"/>
    <cellStyle name="Normal 11 4" xfId="25"/>
    <cellStyle name="Normal 12" xfId="165"/>
    <cellStyle name="Normal 12 2" xfId="26"/>
    <cellStyle name="Normal 12 3" xfId="27"/>
    <cellStyle name="Normal 12 4" xfId="28"/>
    <cellStyle name="Normal 13" xfId="166"/>
    <cellStyle name="Normal 13 2" xfId="29"/>
    <cellStyle name="Normal 13 3" xfId="30"/>
    <cellStyle name="Normal 13 4" xfId="31"/>
    <cellStyle name="Normal 14" xfId="167"/>
    <cellStyle name="Normal 14 2" xfId="32"/>
    <cellStyle name="Normal 14 3" xfId="33"/>
    <cellStyle name="Normal 14 4" xfId="34"/>
    <cellStyle name="Normal 15" xfId="168"/>
    <cellStyle name="Normal 15 2" xfId="35"/>
    <cellStyle name="Normal 15 3" xfId="36"/>
    <cellStyle name="Normal 15 4" xfId="37"/>
    <cellStyle name="Normal 16" xfId="169"/>
    <cellStyle name="Normal 16 2" xfId="38"/>
    <cellStyle name="Normal 16 3" xfId="39"/>
    <cellStyle name="Normal 16 4" xfId="40"/>
    <cellStyle name="Normal 165" xfId="41"/>
    <cellStyle name="Normal 165 2" xfId="170"/>
    <cellStyle name="Normal 17" xfId="171"/>
    <cellStyle name="Normal 17 2" xfId="42"/>
    <cellStyle name="Normal 17 3" xfId="43"/>
    <cellStyle name="Normal 17 4" xfId="44"/>
    <cellStyle name="Normal 18" xfId="172"/>
    <cellStyle name="Normal 18 2" xfId="45"/>
    <cellStyle name="Normal 18 3" xfId="46"/>
    <cellStyle name="Normal 18 4" xfId="47"/>
    <cellStyle name="Normal 19" xfId="173"/>
    <cellStyle name="Normal 19 2" xfId="48"/>
    <cellStyle name="Normal 19 3" xfId="49"/>
    <cellStyle name="Normal 19 4" xfId="50"/>
    <cellStyle name="Normal 2" xfId="7"/>
    <cellStyle name="Normal 2 10" xfId="51"/>
    <cellStyle name="Normal 2 11" xfId="52"/>
    <cellStyle name="Normal 2 12" xfId="53"/>
    <cellStyle name="Normal 2 13" xfId="54"/>
    <cellStyle name="Normal 2 14" xfId="55"/>
    <cellStyle name="Normal 2 15" xfId="56"/>
    <cellStyle name="Normal 2 16" xfId="57"/>
    <cellStyle name="Normal 2 17" xfId="58"/>
    <cellStyle name="Normal 2 18" xfId="59"/>
    <cellStyle name="Normal 2 19" xfId="60"/>
    <cellStyle name="Normal 2 2" xfId="8"/>
    <cellStyle name="Normal 2 2 2" xfId="9"/>
    <cellStyle name="Normal 2 20" xfId="61"/>
    <cellStyle name="Normal 2 21" xfId="62"/>
    <cellStyle name="Normal 2 3" xfId="4"/>
    <cellStyle name="Normal 2 3 2" xfId="174"/>
    <cellStyle name="Normal 2 4" xfId="63"/>
    <cellStyle name="Normal 2 5" xfId="64"/>
    <cellStyle name="Normal 2 6" xfId="65"/>
    <cellStyle name="Normal 2 7" xfId="66"/>
    <cellStyle name="Normal 2 8" xfId="67"/>
    <cellStyle name="Normal 2 9" xfId="68"/>
    <cellStyle name="Normal 20" xfId="175"/>
    <cellStyle name="Normal 21" xfId="176"/>
    <cellStyle name="Normal 22" xfId="229"/>
    <cellStyle name="Normal 3" xfId="10"/>
    <cellStyle name="Normal 3 2" xfId="177"/>
    <cellStyle name="Normal 3 2 2" xfId="178"/>
    <cellStyle name="Normal 3 3" xfId="179"/>
    <cellStyle name="Normal 4" xfId="13"/>
    <cellStyle name="Normal 4 10" xfId="69"/>
    <cellStyle name="Normal 4 11" xfId="70"/>
    <cellStyle name="Normal 4 2" xfId="71"/>
    <cellStyle name="Normal 4 3" xfId="72"/>
    <cellStyle name="Normal 4 4" xfId="73"/>
    <cellStyle name="Normal 4 5" xfId="74"/>
    <cellStyle name="Normal 4 6" xfId="75"/>
    <cellStyle name="Normal 4 7" xfId="76"/>
    <cellStyle name="Normal 4 8" xfId="77"/>
    <cellStyle name="Normal 4 9" xfId="78"/>
    <cellStyle name="Normal 5" xfId="12"/>
    <cellStyle name="Normal 5 2" xfId="79"/>
    <cellStyle name="Normal 5 3" xfId="80"/>
    <cellStyle name="Normal 5 4" xfId="81"/>
    <cellStyle name="Normal 5 5" xfId="82"/>
    <cellStyle name="Normal 5 6" xfId="83"/>
    <cellStyle name="Normal 5 7" xfId="84"/>
    <cellStyle name="Normal 6" xfId="105"/>
    <cellStyle name="Normal 6 2" xfId="85"/>
    <cellStyle name="Normal 6 3" xfId="86"/>
    <cellStyle name="Normal 6 4" xfId="87"/>
    <cellStyle name="Normal 6 5" xfId="88"/>
    <cellStyle name="Normal 6 6" xfId="89"/>
    <cellStyle name="Normal 6 7" xfId="90"/>
    <cellStyle name="Normal 7" xfId="108"/>
    <cellStyle name="Normal 7 2" xfId="91"/>
    <cellStyle name="Normal 7 3" xfId="92"/>
    <cellStyle name="Normal 7 4" xfId="93"/>
    <cellStyle name="Normal 7 5" xfId="94"/>
    <cellStyle name="Normal 7 6" xfId="95"/>
    <cellStyle name="Normal 7 7" xfId="96"/>
    <cellStyle name="Normal 8" xfId="180"/>
    <cellStyle name="Normal 8 2" xfId="181"/>
    <cellStyle name="Normal 9" xfId="182"/>
    <cellStyle name="Normal 9 2" xfId="183"/>
    <cellStyle name="Normal_Ampliação PS- 100,00m2 - VERSÃO 03 2" xfId="106"/>
    <cellStyle name="Normal_Orçamento" xfId="230"/>
    <cellStyle name="Normal_Planilha orçamentária" xfId="1"/>
    <cellStyle name="Nota 2" xfId="184"/>
    <cellStyle name="Porcentagem" xfId="3" builtinId="5"/>
    <cellStyle name="Porcentagem 2" xfId="97"/>
    <cellStyle name="Porcentagem 2 2" xfId="107"/>
    <cellStyle name="Porcentagem 2 3" xfId="185"/>
    <cellStyle name="Porcentagem 3" xfId="98"/>
    <cellStyle name="Porcentagem 3 2" xfId="186"/>
    <cellStyle name="Porcentagem 3 2 2" xfId="187"/>
    <cellStyle name="Porcentagem 3 3" xfId="188"/>
    <cellStyle name="Porcentagem 3 3 2" xfId="189"/>
    <cellStyle name="Porcentagem 3 4" xfId="190"/>
    <cellStyle name="Porcentagem 4" xfId="191"/>
    <cellStyle name="Porcentagem 5" xfId="192"/>
    <cellStyle name="Saída 2" xfId="193"/>
    <cellStyle name="Separador de milhares 10" xfId="194"/>
    <cellStyle name="Separador de milhares 11" xfId="195"/>
    <cellStyle name="Separador de milhares 12" xfId="196"/>
    <cellStyle name="Separador de milhares 13" xfId="197"/>
    <cellStyle name="Separador de milhares 14" xfId="198"/>
    <cellStyle name="Separador de milhares 15" xfId="199"/>
    <cellStyle name="Separador de milhares 16" xfId="200"/>
    <cellStyle name="Separador de milhares 17" xfId="201"/>
    <cellStyle name="Separador de milhares 18" xfId="202"/>
    <cellStyle name="Separador de milhares 2" xfId="99"/>
    <cellStyle name="Separador de milhares 2 2" xfId="203"/>
    <cellStyle name="Separador de milhares 2 2 2" xfId="204"/>
    <cellStyle name="Separador de milhares 2 3" xfId="205"/>
    <cellStyle name="Separador de milhares 2 4" xfId="206"/>
    <cellStyle name="Separador de milhares 3" xfId="100"/>
    <cellStyle name="Separador de milhares 3 2" xfId="101"/>
    <cellStyle name="Separador de milhares 4" xfId="207"/>
    <cellStyle name="Separador de milhares 4 2" xfId="208"/>
    <cellStyle name="Separador de milhares 5" xfId="209"/>
    <cellStyle name="Separador de milhares 5 2" xfId="210"/>
    <cellStyle name="Separador de milhares 6" xfId="211"/>
    <cellStyle name="Separador de milhares 6 2" xfId="212"/>
    <cellStyle name="Separador de milhares 7" xfId="213"/>
    <cellStyle name="Separador de milhares 7 2" xfId="214"/>
    <cellStyle name="Separador de milhares 8" xfId="215"/>
    <cellStyle name="Separador de milhares 8 2" xfId="216"/>
    <cellStyle name="Separador de milhares 9" xfId="217"/>
    <cellStyle name="TableStyleLight1" xfId="218"/>
    <cellStyle name="Texto de Aviso 2" xfId="219"/>
    <cellStyle name="Texto Explicativo 2" xfId="220"/>
    <cellStyle name="Título 1 2" xfId="221"/>
    <cellStyle name="Título 2 2" xfId="222"/>
    <cellStyle name="Título 3 2" xfId="223"/>
    <cellStyle name="Título 4 2" xfId="224"/>
    <cellStyle name="Título 5" xfId="225"/>
    <cellStyle name="Total 2" xfId="226"/>
    <cellStyle name="Vírgula" xfId="2" builtinId="3"/>
    <cellStyle name="Vírgula 2" xfId="11"/>
    <cellStyle name="Vírgula 2 2" xfId="227"/>
    <cellStyle name="Vírgula 3" xfId="5"/>
    <cellStyle name="Vírgula 3 2" xfId="102"/>
    <cellStyle name="Vírgula 3 2 2" xfId="103"/>
    <cellStyle name="Vírgula 3 3" xfId="104"/>
    <cellStyle name="Vírgula 4" xfId="14"/>
    <cellStyle name="Vírgula 5" xfId="15"/>
    <cellStyle name="Vírgula0" xfId="22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008\comp008\BANCO%20DO%20BRASIL%20-%20MODELO%20NOVO\L.%20de%20Avalia&#231;&#227;o,%20Acomp.%20de%20obra%20e%20Estudos%20-%202012\Estudos%20-%20MInha%20Casa%20Minha%20Vida\Penedo%20-%20Velho%20Chico\Velho%20Chico%20I\6%20-%20Velho%20Chico%20I%20-%20Orcamento%20e%20Cronograma201209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ge5.escritorio.queirozgalvaoemp.com.br\PROJETOS\Qualidade\siena\APOIO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Rodrigo\Documents\PENDRIVE%2002\Oficina%20AMA%20-%20CAIXA%20-%20Sebrae\03%20-%20Contrato%20Repasse%20I\03.02%20-%20An&#225;lise%20-%20Cl&#225;usula%20Suspensiva\BDI\Composi&#231;&#227;o_BDI_Ac&#243;rd&#227;o_2622_TC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C. HABITAÇÃO"/>
      <sheetName val="ORC. EQ. USO COMUM"/>
      <sheetName val="ORC. INFRA-ESTRUTURA"/>
      <sheetName val="RESUMOS DE  ORC."/>
      <sheetName val="CRON. FÍSICO-FINANCEIRO HABIT."/>
      <sheetName val="CFF EQ.USO COMUM"/>
      <sheetName val="CFF INFRA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G6">
            <v>17157000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ividades2"/>
      <sheetName val="Atividades"/>
      <sheetName val="Imprime1"/>
      <sheetName val="Imprime2"/>
      <sheetName val="Dados"/>
      <sheetName val="M1"/>
      <sheetName val="M2"/>
      <sheetName val="M3"/>
      <sheetName val="M4"/>
      <sheetName val="M5"/>
      <sheetName val="M6"/>
      <sheetName val="M7"/>
      <sheetName val="Geral"/>
      <sheetName val="Geral1A"/>
      <sheetName val="Q1"/>
      <sheetName val="Q2"/>
      <sheetName val="Q3"/>
      <sheetName val="Q3-A"/>
      <sheetName val="Q4"/>
      <sheetName val="Q6"/>
      <sheetName val="Q5"/>
      <sheetName val="Q7-A"/>
      <sheetName val="Q7-B"/>
      <sheetName val="Q8"/>
      <sheetName val="Q9"/>
      <sheetName val="Recursos2"/>
      <sheetName val="Recursos"/>
      <sheetName val="APOIO2"/>
    </sheetNames>
    <definedNames>
      <definedName name="Macro16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DADOS"/>
    </sheetNames>
    <sheetDataSet>
      <sheetData sheetId="0"/>
      <sheetData sheetId="1">
        <row r="1">
          <cell r="A1" t="str">
            <v>Construção de Edifícios</v>
          </cell>
        </row>
        <row r="2">
          <cell r="A2" t="str">
            <v>Construção de Rodovias e Ferrovias</v>
          </cell>
        </row>
        <row r="3">
          <cell r="A3" t="str">
            <v>Construção de Redes de Abastecimento de Água, Coleta de Esgoto e Construções Correlatas</v>
          </cell>
        </row>
        <row r="4">
          <cell r="A4" t="str">
            <v>Construção e Manutenção de Estações e Redes de Distribuição de Energia Elétrica</v>
          </cell>
        </row>
        <row r="5">
          <cell r="A5" t="str">
            <v>Obras Portuárias, Marítimas e Fluviais</v>
          </cell>
        </row>
        <row r="6">
          <cell r="A6" t="str">
            <v>Fornecimento de Materiais e Equipamentos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9"/>
  <sheetViews>
    <sheetView view="pageBreakPreview" topLeftCell="A284" zoomScaleSheetLayoutView="100" workbookViewId="0">
      <selection activeCell="F28" sqref="F28"/>
    </sheetView>
  </sheetViews>
  <sheetFormatPr defaultRowHeight="12.75"/>
  <cols>
    <col min="1" max="1" width="9.140625" style="5"/>
    <col min="2" max="2" width="10.28515625" style="7" customWidth="1"/>
    <col min="3" max="3" width="7.5703125" style="3" customWidth="1"/>
    <col min="4" max="4" width="49.140625" style="2" customWidth="1"/>
    <col min="5" max="5" width="6.42578125" style="5" bestFit="1" customWidth="1"/>
    <col min="6" max="6" width="10.28515625" style="6" customWidth="1"/>
    <col min="7" max="7" width="11.7109375" style="4" customWidth="1"/>
    <col min="8" max="8" width="13.28515625" style="4" customWidth="1"/>
    <col min="9" max="10" width="14.7109375" style="4" customWidth="1"/>
    <col min="11" max="16384" width="9.140625" style="3"/>
  </cols>
  <sheetData>
    <row r="1" spans="1:10">
      <c r="A1" s="287" t="s">
        <v>55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0" ht="18">
      <c r="A2" s="308" t="s">
        <v>177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0" ht="8.25" customHeight="1" thickBot="1">
      <c r="B3" s="5"/>
      <c r="C3" s="5"/>
      <c r="D3" s="5"/>
      <c r="F3" s="5"/>
      <c r="G3" s="5"/>
      <c r="H3" s="5"/>
      <c r="I3" s="5"/>
      <c r="J3" s="5"/>
    </row>
    <row r="4" spans="1:10" ht="28.5" customHeight="1">
      <c r="A4" s="305" t="s">
        <v>780</v>
      </c>
      <c r="B4" s="306"/>
      <c r="C4" s="306"/>
      <c r="D4" s="306"/>
      <c r="E4" s="306"/>
      <c r="F4" s="307"/>
      <c r="G4" s="302" t="s">
        <v>724</v>
      </c>
      <c r="H4" s="304"/>
      <c r="I4" s="302" t="s">
        <v>769</v>
      </c>
      <c r="J4" s="303"/>
    </row>
    <row r="5" spans="1:10" ht="12.75" customHeight="1">
      <c r="A5" s="299" t="s">
        <v>458</v>
      </c>
      <c r="B5" s="300"/>
      <c r="C5" s="300"/>
      <c r="D5" s="300"/>
      <c r="E5" s="300"/>
      <c r="F5" s="301"/>
      <c r="G5" s="295" t="s">
        <v>14</v>
      </c>
      <c r="H5" s="296"/>
      <c r="I5" s="291">
        <f>'BDI (2)'!E24</f>
        <v>0.2009</v>
      </c>
      <c r="J5" s="292"/>
    </row>
    <row r="6" spans="1:10" ht="13.5" thickBot="1">
      <c r="A6" s="288" t="s">
        <v>754</v>
      </c>
      <c r="B6" s="289"/>
      <c r="C6" s="289"/>
      <c r="D6" s="289"/>
      <c r="E6" s="289"/>
      <c r="F6" s="290"/>
      <c r="G6" s="297"/>
      <c r="H6" s="298"/>
      <c r="I6" s="293"/>
      <c r="J6" s="294"/>
    </row>
    <row r="7" spans="1:10" ht="13.5" thickBot="1">
      <c r="A7" s="14"/>
      <c r="B7" s="14"/>
      <c r="C7" s="14"/>
      <c r="D7" s="14"/>
      <c r="E7" s="14"/>
      <c r="F7" s="14"/>
      <c r="G7" s="121"/>
      <c r="H7" s="121"/>
      <c r="I7" s="122"/>
      <c r="J7" s="122"/>
    </row>
    <row r="8" spans="1:10" ht="15.75" customHeight="1">
      <c r="A8" s="309" t="s">
        <v>9</v>
      </c>
      <c r="B8" s="310"/>
      <c r="C8" s="310"/>
      <c r="D8" s="310"/>
      <c r="E8" s="310"/>
      <c r="F8" s="310"/>
      <c r="G8" s="310"/>
      <c r="H8" s="310"/>
      <c r="I8" s="310"/>
      <c r="J8" s="311"/>
    </row>
    <row r="9" spans="1:10" ht="33" customHeight="1" thickBot="1">
      <c r="A9" s="248" t="s">
        <v>10</v>
      </c>
      <c r="B9" s="249" t="s">
        <v>24</v>
      </c>
      <c r="C9" s="249" t="s">
        <v>28</v>
      </c>
      <c r="D9" s="249" t="s">
        <v>11</v>
      </c>
      <c r="E9" s="249" t="s">
        <v>12</v>
      </c>
      <c r="F9" s="194" t="s">
        <v>610</v>
      </c>
      <c r="G9" s="250" t="s">
        <v>31</v>
      </c>
      <c r="H9" s="250" t="s">
        <v>32</v>
      </c>
      <c r="I9" s="250" t="s">
        <v>33</v>
      </c>
      <c r="J9" s="251" t="s">
        <v>27</v>
      </c>
    </row>
    <row r="10" spans="1:10" ht="6.75" customHeight="1">
      <c r="A10" s="21"/>
      <c r="B10" s="22"/>
      <c r="C10" s="22"/>
      <c r="D10" s="22"/>
      <c r="E10" s="23"/>
      <c r="F10" s="24"/>
      <c r="G10" s="25"/>
      <c r="H10" s="25"/>
      <c r="I10" s="25"/>
      <c r="J10" s="26"/>
    </row>
    <row r="11" spans="1:10" ht="13.5" customHeight="1">
      <c r="A11" s="43">
        <v>0</v>
      </c>
      <c r="B11" s="50"/>
      <c r="C11" s="51"/>
      <c r="D11" s="28" t="s">
        <v>327</v>
      </c>
      <c r="E11" s="52" t="s">
        <v>1</v>
      </c>
      <c r="F11" s="53"/>
      <c r="G11" s="54"/>
      <c r="H11" s="54"/>
      <c r="I11" s="29"/>
      <c r="J11" s="44"/>
    </row>
    <row r="12" spans="1:10" ht="24" customHeight="1">
      <c r="A12" s="81" t="s">
        <v>328</v>
      </c>
      <c r="B12" s="253" t="s">
        <v>139</v>
      </c>
      <c r="C12" s="254"/>
      <c r="D12" s="31" t="s">
        <v>188</v>
      </c>
      <c r="E12" s="82" t="s">
        <v>189</v>
      </c>
      <c r="F12" s="83">
        <v>2</v>
      </c>
      <c r="G12" s="84">
        <f>'COMPOSIÇÕES - REFORMAS'!H16</f>
        <v>3195.7394000000004</v>
      </c>
      <c r="H12" s="34">
        <f>G12*(1+$I$5)</f>
        <v>3837.7634454600006</v>
      </c>
      <c r="I12" s="34">
        <f>F12*G12</f>
        <v>6391.4788000000008</v>
      </c>
      <c r="J12" s="34">
        <f>F12*H12</f>
        <v>7675.5268909200013</v>
      </c>
    </row>
    <row r="13" spans="1:10" ht="13.5" customHeight="1">
      <c r="A13" s="312" t="s">
        <v>374</v>
      </c>
      <c r="B13" s="313"/>
      <c r="C13" s="313"/>
      <c r="D13" s="313"/>
      <c r="E13" s="313"/>
      <c r="F13" s="313"/>
      <c r="G13" s="313"/>
      <c r="H13" s="314"/>
      <c r="I13" s="48">
        <f>SUM(I12:I12)</f>
        <v>6391.4788000000008</v>
      </c>
      <c r="J13" s="48">
        <f>SUM(J12:J12)</f>
        <v>7675.5268909200013</v>
      </c>
    </row>
    <row r="14" spans="1:10" ht="6.75" customHeight="1" thickBot="1">
      <c r="A14" s="21"/>
      <c r="B14" s="22"/>
      <c r="C14" s="22"/>
      <c r="D14" s="22"/>
      <c r="E14" s="23"/>
      <c r="F14" s="24"/>
      <c r="G14" s="25"/>
      <c r="H14" s="25"/>
      <c r="I14" s="25"/>
      <c r="J14" s="26"/>
    </row>
    <row r="15" spans="1:10" s="150" customFormat="1" ht="19.5" customHeight="1">
      <c r="A15" s="195" t="s">
        <v>217</v>
      </c>
      <c r="B15" s="262" t="s">
        <v>416</v>
      </c>
      <c r="C15" s="265"/>
      <c r="D15" s="265"/>
      <c r="E15" s="265"/>
      <c r="F15" s="265"/>
      <c r="G15" s="265"/>
      <c r="H15" s="265"/>
      <c r="I15" s="265"/>
      <c r="J15" s="266"/>
    </row>
    <row r="16" spans="1:10" ht="6.75" customHeight="1">
      <c r="A16" s="21"/>
      <c r="B16" s="22"/>
      <c r="C16" s="22"/>
      <c r="D16" s="22"/>
      <c r="E16" s="23"/>
      <c r="F16" s="24"/>
      <c r="G16" s="25"/>
      <c r="H16" s="25"/>
      <c r="I16" s="25"/>
      <c r="J16" s="26"/>
    </row>
    <row r="17" spans="1:10" s="1" customFormat="1" ht="12.75" customHeight="1">
      <c r="A17" s="43" t="s">
        <v>34</v>
      </c>
      <c r="B17" s="50"/>
      <c r="C17" s="51"/>
      <c r="D17" s="28" t="s">
        <v>0</v>
      </c>
      <c r="E17" s="52" t="s">
        <v>1</v>
      </c>
      <c r="F17" s="53"/>
      <c r="G17" s="54"/>
      <c r="H17" s="54"/>
      <c r="I17" s="29"/>
      <c r="J17" s="44"/>
    </row>
    <row r="18" spans="1:10" s="102" customFormat="1">
      <c r="A18" s="45" t="s">
        <v>340</v>
      </c>
      <c r="B18" s="253" t="s">
        <v>138</v>
      </c>
      <c r="C18" s="254"/>
      <c r="D18" s="31" t="s">
        <v>415</v>
      </c>
      <c r="E18" s="32" t="s">
        <v>19</v>
      </c>
      <c r="F18" s="33">
        <v>269.04000000000002</v>
      </c>
      <c r="G18" s="34">
        <f>'COMPOSIÇÕES - REFORMAS'!H23</f>
        <v>2.2890000000000001</v>
      </c>
      <c r="H18" s="34">
        <f t="shared" ref="H18" si="0">G18*(1+$I$5)</f>
        <v>2.7488601000000004</v>
      </c>
      <c r="I18" s="34">
        <f>F18*G18</f>
        <v>615.83256000000006</v>
      </c>
      <c r="J18" s="46">
        <f>F18*H18</f>
        <v>739.55332130400018</v>
      </c>
    </row>
    <row r="19" spans="1:10" s="102" customFormat="1">
      <c r="A19" s="45" t="s">
        <v>341</v>
      </c>
      <c r="B19" s="253" t="s">
        <v>147</v>
      </c>
      <c r="C19" s="254"/>
      <c r="D19" s="31" t="s">
        <v>306</v>
      </c>
      <c r="E19" s="32" t="s">
        <v>18</v>
      </c>
      <c r="F19" s="33">
        <v>176.71</v>
      </c>
      <c r="G19" s="34">
        <f>'COMPOSIÇÕES - REFORMAS'!H30</f>
        <v>2.2890000000000001</v>
      </c>
      <c r="H19" s="34">
        <f t="shared" ref="H19:H20" si="1">G19*(1+$I$5)</f>
        <v>2.7488601000000004</v>
      </c>
      <c r="I19" s="34">
        <f t="shared" ref="I19:I22" si="2">F19*G19</f>
        <v>404.48919000000006</v>
      </c>
      <c r="J19" s="46">
        <f t="shared" ref="J19:J22" si="3">F19*H19</f>
        <v>485.75106827100007</v>
      </c>
    </row>
    <row r="20" spans="1:10" ht="24">
      <c r="A20" s="45" t="s">
        <v>342</v>
      </c>
      <c r="B20" s="30">
        <v>72897</v>
      </c>
      <c r="C20" s="76" t="s">
        <v>29</v>
      </c>
      <c r="D20" s="31" t="s">
        <v>454</v>
      </c>
      <c r="E20" s="32" t="s">
        <v>18</v>
      </c>
      <c r="F20" s="33">
        <v>8.07</v>
      </c>
      <c r="G20" s="34">
        <v>17.38</v>
      </c>
      <c r="H20" s="34">
        <f t="shared" si="1"/>
        <v>20.871642000000001</v>
      </c>
      <c r="I20" s="34">
        <f t="shared" si="2"/>
        <v>140.25659999999999</v>
      </c>
      <c r="J20" s="46">
        <f t="shared" si="3"/>
        <v>168.43415094000002</v>
      </c>
    </row>
    <row r="21" spans="1:10" s="102" customFormat="1" ht="18" customHeight="1">
      <c r="A21" s="45" t="s">
        <v>343</v>
      </c>
      <c r="B21" s="253" t="s">
        <v>726</v>
      </c>
      <c r="C21" s="254"/>
      <c r="D21" s="31" t="s">
        <v>413</v>
      </c>
      <c r="E21" s="32" t="s">
        <v>19</v>
      </c>
      <c r="F21" s="33">
        <v>437.62</v>
      </c>
      <c r="G21" s="34">
        <f>'COMPOSIÇÕES - REFORMAS'!H164</f>
        <v>4.6414</v>
      </c>
      <c r="H21" s="34">
        <f t="shared" ref="H21" si="4">G21*(1+$I$5)</f>
        <v>5.5738572600000005</v>
      </c>
      <c r="I21" s="34">
        <f t="shared" si="2"/>
        <v>2031.1694680000001</v>
      </c>
      <c r="J21" s="46">
        <f t="shared" si="3"/>
        <v>2439.2314141212</v>
      </c>
    </row>
    <row r="22" spans="1:10" s="102" customFormat="1" ht="13.5" customHeight="1">
      <c r="A22" s="45" t="s">
        <v>414</v>
      </c>
      <c r="B22" s="30" t="s">
        <v>195</v>
      </c>
      <c r="C22" s="76" t="s">
        <v>29</v>
      </c>
      <c r="D22" s="31" t="s">
        <v>198</v>
      </c>
      <c r="E22" s="32" t="s">
        <v>19</v>
      </c>
      <c r="F22" s="33">
        <v>6</v>
      </c>
      <c r="G22" s="34">
        <v>341.02</v>
      </c>
      <c r="H22" s="34">
        <f t="shared" ref="H22" si="5">G22*(1+$I$5)</f>
        <v>409.53091799999999</v>
      </c>
      <c r="I22" s="34">
        <f t="shared" si="2"/>
        <v>2046.12</v>
      </c>
      <c r="J22" s="46">
        <f t="shared" si="3"/>
        <v>2457.185508</v>
      </c>
    </row>
    <row r="23" spans="1:10" ht="13.5" customHeight="1">
      <c r="A23" s="260" t="s">
        <v>705</v>
      </c>
      <c r="B23" s="261"/>
      <c r="C23" s="261"/>
      <c r="D23" s="261"/>
      <c r="E23" s="261"/>
      <c r="F23" s="261"/>
      <c r="G23" s="261"/>
      <c r="H23" s="261"/>
      <c r="I23" s="48">
        <f>SUM(I18:I22)</f>
        <v>5237.8678179999997</v>
      </c>
      <c r="J23" s="48">
        <f>SUM(J18:J22)</f>
        <v>6290.1554626362004</v>
      </c>
    </row>
    <row r="24" spans="1:10">
      <c r="A24" s="43" t="s">
        <v>190</v>
      </c>
      <c r="B24" s="35"/>
      <c r="C24" s="27"/>
      <c r="D24" s="28" t="s">
        <v>481</v>
      </c>
      <c r="E24" s="36"/>
      <c r="F24" s="37"/>
      <c r="G24" s="38"/>
      <c r="H24" s="38"/>
      <c r="I24" s="29"/>
      <c r="J24" s="44"/>
    </row>
    <row r="25" spans="1:10" s="102" customFormat="1" ht="60">
      <c r="A25" s="45" t="s">
        <v>329</v>
      </c>
      <c r="B25" s="255" t="s">
        <v>781</v>
      </c>
      <c r="C25" s="256"/>
      <c r="D25" s="31" t="s">
        <v>613</v>
      </c>
      <c r="E25" s="32" t="s">
        <v>228</v>
      </c>
      <c r="F25" s="33">
        <v>143.83000000000001</v>
      </c>
      <c r="G25" s="34">
        <f>'COMPOSIÇÕES - REFORMAS'!H216</f>
        <v>10.370139999999999</v>
      </c>
      <c r="H25" s="34">
        <f>G25*(1+$I$5)</f>
        <v>12.453501125999999</v>
      </c>
      <c r="I25" s="34">
        <f>F25*G25</f>
        <v>1491.5372362000001</v>
      </c>
      <c r="J25" s="46">
        <f>F25*H25</f>
        <v>1791.1870669525799</v>
      </c>
    </row>
    <row r="26" spans="1:10" s="102" customFormat="1">
      <c r="A26" s="45" t="s">
        <v>330</v>
      </c>
      <c r="B26" s="253" t="s">
        <v>301</v>
      </c>
      <c r="C26" s="254"/>
      <c r="D26" s="31" t="s">
        <v>311</v>
      </c>
      <c r="E26" s="32" t="s">
        <v>19</v>
      </c>
      <c r="F26" s="33">
        <v>6.17</v>
      </c>
      <c r="G26" s="34">
        <f>'COMPOSIÇÕES - REFORMAS'!H37</f>
        <v>32.402999999999999</v>
      </c>
      <c r="H26" s="34">
        <f>G26*(1+$I$5)</f>
        <v>38.912762700000002</v>
      </c>
      <c r="I26" s="34">
        <f t="shared" ref="I26:I32" si="6">F26*G26</f>
        <v>199.92650999999998</v>
      </c>
      <c r="J26" s="46">
        <f t="shared" ref="J26:J32" si="7">F26*H26</f>
        <v>240.09174585900001</v>
      </c>
    </row>
    <row r="27" spans="1:10" s="102" customFormat="1" ht="36">
      <c r="A27" s="45" t="s">
        <v>331</v>
      </c>
      <c r="B27" s="255" t="s">
        <v>794</v>
      </c>
      <c r="C27" s="256"/>
      <c r="D27" s="31" t="s">
        <v>616</v>
      </c>
      <c r="E27" s="32" t="s">
        <v>19</v>
      </c>
      <c r="F27" s="33">
        <v>38.200000000000003</v>
      </c>
      <c r="G27" s="34">
        <f>'COMPOSIÇÕES - REFORMAS'!H229</f>
        <v>45.512869999999999</v>
      </c>
      <c r="H27" s="34">
        <f t="shared" ref="H27:H32" si="8">G27*(1+$I$5)</f>
        <v>54.656405583000002</v>
      </c>
      <c r="I27" s="34">
        <f t="shared" si="6"/>
        <v>1738.5916340000001</v>
      </c>
      <c r="J27" s="46">
        <f t="shared" si="7"/>
        <v>2087.8746932706003</v>
      </c>
    </row>
    <row r="28" spans="1:10" s="102" customFormat="1" ht="36">
      <c r="A28" s="45" t="s">
        <v>332</v>
      </c>
      <c r="B28" s="255" t="s">
        <v>794</v>
      </c>
      <c r="C28" s="256"/>
      <c r="D28" s="31" t="s">
        <v>617</v>
      </c>
      <c r="E28" s="32" t="s">
        <v>19</v>
      </c>
      <c r="F28" s="33">
        <v>167.41</v>
      </c>
      <c r="G28" s="34">
        <f>'COMPOSIÇÕES - REFORMAS'!H229</f>
        <v>45.512869999999999</v>
      </c>
      <c r="H28" s="34">
        <f t="shared" si="8"/>
        <v>54.656405583000002</v>
      </c>
      <c r="I28" s="34">
        <f t="shared" si="6"/>
        <v>7619.3095666999998</v>
      </c>
      <c r="J28" s="46">
        <f t="shared" si="7"/>
        <v>9150.0288586500301</v>
      </c>
    </row>
    <row r="29" spans="1:10" s="102" customFormat="1" ht="48">
      <c r="A29" s="45" t="s">
        <v>333</v>
      </c>
      <c r="B29" s="255" t="s">
        <v>799</v>
      </c>
      <c r="C29" s="256"/>
      <c r="D29" s="31" t="s">
        <v>313</v>
      </c>
      <c r="E29" s="32" t="s">
        <v>19</v>
      </c>
      <c r="F29" s="33">
        <v>53.7</v>
      </c>
      <c r="G29" s="34">
        <f>'COMPOSIÇÕES - REFORMAS'!H255</f>
        <v>33.826190000000004</v>
      </c>
      <c r="H29" s="34">
        <f t="shared" si="8"/>
        <v>40.621871571000007</v>
      </c>
      <c r="I29" s="34">
        <f t="shared" si="6"/>
        <v>1816.4664030000004</v>
      </c>
      <c r="J29" s="46">
        <f t="shared" si="7"/>
        <v>2181.3945033627006</v>
      </c>
    </row>
    <row r="30" spans="1:10" s="102" customFormat="1" ht="36">
      <c r="A30" s="45" t="s">
        <v>334</v>
      </c>
      <c r="B30" s="191" t="s">
        <v>619</v>
      </c>
      <c r="C30" s="76" t="s">
        <v>29</v>
      </c>
      <c r="D30" s="31" t="s">
        <v>618</v>
      </c>
      <c r="E30" s="32" t="s">
        <v>19</v>
      </c>
      <c r="F30" s="33">
        <v>6.68</v>
      </c>
      <c r="G30" s="34">
        <v>254.44</v>
      </c>
      <c r="H30" s="34">
        <f t="shared" si="8"/>
        <v>305.55699600000003</v>
      </c>
      <c r="I30" s="34">
        <f t="shared" si="6"/>
        <v>1699.6591999999998</v>
      </c>
      <c r="J30" s="46">
        <f t="shared" si="7"/>
        <v>2041.1207332800002</v>
      </c>
    </row>
    <row r="31" spans="1:10" s="102" customFormat="1">
      <c r="A31" s="45" t="s">
        <v>335</v>
      </c>
      <c r="B31" s="253" t="s">
        <v>396</v>
      </c>
      <c r="C31" s="254"/>
      <c r="D31" s="31" t="s">
        <v>314</v>
      </c>
      <c r="E31" s="32" t="s">
        <v>19</v>
      </c>
      <c r="F31" s="33">
        <v>15.9</v>
      </c>
      <c r="G31" s="34">
        <f>'COMPOSIÇÕES - REFORMAS'!H47</f>
        <v>9.4410999999999987</v>
      </c>
      <c r="H31" s="34">
        <f t="shared" si="8"/>
        <v>11.337816989999999</v>
      </c>
      <c r="I31" s="34">
        <f t="shared" si="6"/>
        <v>150.11348999999998</v>
      </c>
      <c r="J31" s="46">
        <f t="shared" si="7"/>
        <v>180.27129014099998</v>
      </c>
    </row>
    <row r="32" spans="1:10" s="102" customFormat="1">
      <c r="A32" s="45" t="s">
        <v>336</v>
      </c>
      <c r="B32" s="191">
        <v>85180</v>
      </c>
      <c r="C32" s="76" t="s">
        <v>29</v>
      </c>
      <c r="D32" s="31" t="s">
        <v>620</v>
      </c>
      <c r="E32" s="32" t="s">
        <v>19</v>
      </c>
      <c r="F32" s="33">
        <v>112.33</v>
      </c>
      <c r="G32" s="34">
        <v>12.56</v>
      </c>
      <c r="H32" s="34">
        <f t="shared" si="8"/>
        <v>15.083304000000002</v>
      </c>
      <c r="I32" s="34">
        <f t="shared" si="6"/>
        <v>1410.8648000000001</v>
      </c>
      <c r="J32" s="46">
        <f t="shared" si="7"/>
        <v>1694.3075383200003</v>
      </c>
    </row>
    <row r="33" spans="1:10">
      <c r="A33" s="45" t="s">
        <v>460</v>
      </c>
      <c r="B33" s="30"/>
      <c r="C33" s="76"/>
      <c r="D33" s="153" t="s">
        <v>417</v>
      </c>
      <c r="E33" s="32" t="s">
        <v>1</v>
      </c>
      <c r="F33" s="33"/>
      <c r="G33" s="34"/>
      <c r="H33" s="34"/>
      <c r="I33" s="154"/>
      <c r="J33" s="155"/>
    </row>
    <row r="34" spans="1:10" s="102" customFormat="1" ht="24">
      <c r="A34" s="45" t="s">
        <v>461</v>
      </c>
      <c r="B34" s="191">
        <v>93358</v>
      </c>
      <c r="C34" s="76" t="s">
        <v>29</v>
      </c>
      <c r="D34" s="31" t="s">
        <v>220</v>
      </c>
      <c r="E34" s="32" t="s">
        <v>18</v>
      </c>
      <c r="F34" s="33">
        <v>1.38</v>
      </c>
      <c r="G34" s="34">
        <v>55.5</v>
      </c>
      <c r="H34" s="34">
        <f t="shared" ref="H34:H41" si="9">G34*(1+$I$5)</f>
        <v>66.649950000000004</v>
      </c>
      <c r="I34" s="34">
        <f t="shared" ref="I34:I41" si="10">F34*G34</f>
        <v>76.589999999999989</v>
      </c>
      <c r="J34" s="46">
        <f t="shared" ref="J34:J41" si="11">F34*H34</f>
        <v>91.976930999999993</v>
      </c>
    </row>
    <row r="35" spans="1:10" s="102" customFormat="1">
      <c r="A35" s="45" t="s">
        <v>462</v>
      </c>
      <c r="B35" s="30">
        <v>83534</v>
      </c>
      <c r="C35" s="76" t="s">
        <v>29</v>
      </c>
      <c r="D35" s="31" t="s">
        <v>245</v>
      </c>
      <c r="E35" s="32" t="s">
        <v>18</v>
      </c>
      <c r="F35" s="33">
        <v>1.38</v>
      </c>
      <c r="G35" s="34">
        <v>484.66</v>
      </c>
      <c r="H35" s="34">
        <f t="shared" si="9"/>
        <v>582.0281940000001</v>
      </c>
      <c r="I35" s="34">
        <f t="shared" si="10"/>
        <v>668.83079999999995</v>
      </c>
      <c r="J35" s="46">
        <f t="shared" si="11"/>
        <v>803.19890772000008</v>
      </c>
    </row>
    <row r="36" spans="1:10" s="102" customFormat="1" ht="36">
      <c r="A36" s="45" t="s">
        <v>463</v>
      </c>
      <c r="B36" s="30">
        <v>87510</v>
      </c>
      <c r="C36" s="76" t="s">
        <v>29</v>
      </c>
      <c r="D36" s="31" t="s">
        <v>621</v>
      </c>
      <c r="E36" s="32" t="s">
        <v>19</v>
      </c>
      <c r="F36" s="33">
        <v>24.75</v>
      </c>
      <c r="G36" s="34">
        <v>84.14</v>
      </c>
      <c r="H36" s="34">
        <f t="shared" si="9"/>
        <v>101.04372600000001</v>
      </c>
      <c r="I36" s="34">
        <f t="shared" si="10"/>
        <v>2082.4650000000001</v>
      </c>
      <c r="J36" s="46">
        <f t="shared" si="11"/>
        <v>2500.8322185000002</v>
      </c>
    </row>
    <row r="37" spans="1:10" s="102" customFormat="1">
      <c r="A37" s="45" t="s">
        <v>464</v>
      </c>
      <c r="B37" s="30">
        <v>95956</v>
      </c>
      <c r="C37" s="76" t="s">
        <v>29</v>
      </c>
      <c r="D37" s="31" t="s">
        <v>622</v>
      </c>
      <c r="E37" s="32" t="s">
        <v>18</v>
      </c>
      <c r="F37" s="33">
        <v>1.38</v>
      </c>
      <c r="G37" s="34">
        <v>1574.42</v>
      </c>
      <c r="H37" s="34">
        <f>G37*(1+$I$5)</f>
        <v>1890.7209780000003</v>
      </c>
      <c r="I37" s="34">
        <f t="shared" si="10"/>
        <v>2172.6995999999999</v>
      </c>
      <c r="J37" s="46">
        <f t="shared" si="11"/>
        <v>2609.1949496400002</v>
      </c>
    </row>
    <row r="38" spans="1:10" s="102" customFormat="1" ht="48">
      <c r="A38" s="45" t="s">
        <v>465</v>
      </c>
      <c r="B38" s="30">
        <v>87893</v>
      </c>
      <c r="C38" s="76" t="s">
        <v>29</v>
      </c>
      <c r="D38" s="31" t="s">
        <v>623</v>
      </c>
      <c r="E38" s="32" t="s">
        <v>19</v>
      </c>
      <c r="F38" s="33">
        <v>49.5</v>
      </c>
      <c r="G38" s="34">
        <v>4.79</v>
      </c>
      <c r="H38" s="34">
        <f t="shared" si="9"/>
        <v>5.7523110000000006</v>
      </c>
      <c r="I38" s="34">
        <f t="shared" si="10"/>
        <v>237.10499999999999</v>
      </c>
      <c r="J38" s="46">
        <f t="shared" si="11"/>
        <v>284.7393945</v>
      </c>
    </row>
    <row r="39" spans="1:10" s="102" customFormat="1" ht="48">
      <c r="A39" s="45" t="s">
        <v>466</v>
      </c>
      <c r="B39" s="30">
        <v>87777</v>
      </c>
      <c r="C39" s="76" t="s">
        <v>29</v>
      </c>
      <c r="D39" s="31" t="s">
        <v>624</v>
      </c>
      <c r="E39" s="32" t="s">
        <v>19</v>
      </c>
      <c r="F39" s="33">
        <v>49.5</v>
      </c>
      <c r="G39" s="34">
        <v>42.9</v>
      </c>
      <c r="H39" s="34">
        <f t="shared" si="9"/>
        <v>51.518610000000002</v>
      </c>
      <c r="I39" s="34">
        <f t="shared" si="10"/>
        <v>2123.5499999999997</v>
      </c>
      <c r="J39" s="46">
        <f t="shared" si="11"/>
        <v>2550.1711949999999</v>
      </c>
    </row>
    <row r="40" spans="1:10" s="102" customFormat="1" ht="24">
      <c r="A40" s="45" t="s">
        <v>467</v>
      </c>
      <c r="B40" s="30">
        <v>88431</v>
      </c>
      <c r="C40" s="76" t="s">
        <v>29</v>
      </c>
      <c r="D40" s="31" t="s">
        <v>625</v>
      </c>
      <c r="E40" s="32" t="s">
        <v>19</v>
      </c>
      <c r="F40" s="33">
        <v>49.5</v>
      </c>
      <c r="G40" s="34">
        <v>17.2</v>
      </c>
      <c r="H40" s="34">
        <f t="shared" si="9"/>
        <v>20.655480000000001</v>
      </c>
      <c r="I40" s="34">
        <f t="shared" si="10"/>
        <v>851.4</v>
      </c>
      <c r="J40" s="46">
        <f t="shared" si="11"/>
        <v>1022.4462600000001</v>
      </c>
    </row>
    <row r="41" spans="1:10" s="102" customFormat="1">
      <c r="A41" s="45" t="s">
        <v>468</v>
      </c>
      <c r="B41" s="253" t="s">
        <v>397</v>
      </c>
      <c r="C41" s="254"/>
      <c r="D41" s="31" t="s">
        <v>626</v>
      </c>
      <c r="E41" s="32" t="s">
        <v>62</v>
      </c>
      <c r="F41" s="33">
        <v>3</v>
      </c>
      <c r="G41" s="34">
        <f>'COMPOSIÇÕES - REFORMAS'!H57</f>
        <v>133.01766000000001</v>
      </c>
      <c r="H41" s="34">
        <f t="shared" si="9"/>
        <v>159.74090789400003</v>
      </c>
      <c r="I41" s="34">
        <f t="shared" si="10"/>
        <v>399.05298000000005</v>
      </c>
      <c r="J41" s="46">
        <f t="shared" si="11"/>
        <v>479.22272368200009</v>
      </c>
    </row>
    <row r="42" spans="1:10">
      <c r="A42" s="260" t="s">
        <v>706</v>
      </c>
      <c r="B42" s="261"/>
      <c r="C42" s="261"/>
      <c r="D42" s="261"/>
      <c r="E42" s="261"/>
      <c r="F42" s="261"/>
      <c r="G42" s="261"/>
      <c r="H42" s="261"/>
      <c r="I42" s="48">
        <f>SUM(I25:I41)</f>
        <v>24738.162219900001</v>
      </c>
      <c r="J42" s="48">
        <f>SUM(J25:J41)</f>
        <v>29708.059009877918</v>
      </c>
    </row>
    <row r="43" spans="1:10">
      <c r="A43" s="43" t="s">
        <v>192</v>
      </c>
      <c r="B43" s="35"/>
      <c r="C43" s="27"/>
      <c r="D43" s="28" t="s">
        <v>15</v>
      </c>
      <c r="E43" s="36"/>
      <c r="F43" s="37"/>
      <c r="G43" s="38"/>
      <c r="H43" s="38"/>
      <c r="I43" s="29"/>
      <c r="J43" s="44"/>
    </row>
    <row r="44" spans="1:10">
      <c r="A44" s="45" t="s">
        <v>337</v>
      </c>
      <c r="B44" s="30"/>
      <c r="C44" s="76"/>
      <c r="D44" s="153" t="s">
        <v>469</v>
      </c>
      <c r="E44" s="32"/>
      <c r="F44" s="33"/>
      <c r="G44" s="34"/>
      <c r="H44" s="34"/>
      <c r="I44" s="154"/>
      <c r="J44" s="155"/>
    </row>
    <row r="45" spans="1:10" s="102" customFormat="1" ht="24">
      <c r="A45" s="45" t="s">
        <v>470</v>
      </c>
      <c r="B45" s="93">
        <v>93358</v>
      </c>
      <c r="C45" s="76" t="s">
        <v>29</v>
      </c>
      <c r="D45" s="31" t="s">
        <v>220</v>
      </c>
      <c r="E45" s="32" t="s">
        <v>18</v>
      </c>
      <c r="F45" s="33">
        <v>5.45</v>
      </c>
      <c r="G45" s="34">
        <v>55.5</v>
      </c>
      <c r="H45" s="34">
        <f>G45*(1+$I$5)</f>
        <v>66.649950000000004</v>
      </c>
      <c r="I45" s="34">
        <f>F45*G45</f>
        <v>302.47500000000002</v>
      </c>
      <c r="J45" s="46">
        <f>F45*H45</f>
        <v>363.24222750000001</v>
      </c>
    </row>
    <row r="46" spans="1:10" s="102" customFormat="1" ht="36">
      <c r="A46" s="45" t="s">
        <v>471</v>
      </c>
      <c r="B46" s="30">
        <v>91873</v>
      </c>
      <c r="C46" s="76" t="s">
        <v>29</v>
      </c>
      <c r="D46" s="31" t="s">
        <v>315</v>
      </c>
      <c r="E46" s="32" t="s">
        <v>16</v>
      </c>
      <c r="F46" s="33">
        <v>60.55</v>
      </c>
      <c r="G46" s="34">
        <v>13.54</v>
      </c>
      <c r="H46" s="34">
        <f t="shared" ref="H46:H54" si="12">G46*(1+$I$5)</f>
        <v>16.260186000000001</v>
      </c>
      <c r="I46" s="34">
        <f t="shared" ref="I46:I48" si="13">F46*G46</f>
        <v>819.84699999999987</v>
      </c>
      <c r="J46" s="46">
        <f t="shared" ref="J46:J48" si="14">F46*H46</f>
        <v>984.5542623</v>
      </c>
    </row>
    <row r="47" spans="1:10" s="102" customFormat="1" ht="36">
      <c r="A47" s="45" t="s">
        <v>472</v>
      </c>
      <c r="B47" s="30">
        <v>91929</v>
      </c>
      <c r="C47" s="76" t="s">
        <v>29</v>
      </c>
      <c r="D47" s="31" t="s">
        <v>316</v>
      </c>
      <c r="E47" s="32" t="s">
        <v>16</v>
      </c>
      <c r="F47" s="33">
        <v>157.1</v>
      </c>
      <c r="G47" s="192">
        <v>4.42</v>
      </c>
      <c r="H47" s="34">
        <f t="shared" si="12"/>
        <v>5.3079780000000003</v>
      </c>
      <c r="I47" s="34">
        <f t="shared" si="13"/>
        <v>694.38199999999995</v>
      </c>
      <c r="J47" s="46">
        <f t="shared" si="14"/>
        <v>833.88334380000003</v>
      </c>
    </row>
    <row r="48" spans="1:10" s="102" customFormat="1" ht="24">
      <c r="A48" s="45" t="s">
        <v>473</v>
      </c>
      <c r="B48" s="30">
        <v>93382</v>
      </c>
      <c r="C48" s="76" t="s">
        <v>29</v>
      </c>
      <c r="D48" s="31" t="s">
        <v>409</v>
      </c>
      <c r="E48" s="32" t="s">
        <v>18</v>
      </c>
      <c r="F48" s="33">
        <v>5.45</v>
      </c>
      <c r="G48" s="34">
        <v>20.02</v>
      </c>
      <c r="H48" s="34">
        <f t="shared" si="12"/>
        <v>24.042018000000002</v>
      </c>
      <c r="I48" s="34">
        <f t="shared" si="13"/>
        <v>109.10899999999999</v>
      </c>
      <c r="J48" s="46">
        <f t="shared" si="14"/>
        <v>131.02899810000002</v>
      </c>
    </row>
    <row r="49" spans="1:10" s="102" customFormat="1">
      <c r="A49" s="45" t="s">
        <v>338</v>
      </c>
      <c r="B49" s="30"/>
      <c r="C49" s="76"/>
      <c r="D49" s="153" t="s">
        <v>474</v>
      </c>
      <c r="E49" s="32"/>
      <c r="F49" s="33"/>
      <c r="G49" s="34"/>
      <c r="H49" s="34"/>
      <c r="I49" s="34"/>
      <c r="J49" s="46"/>
    </row>
    <row r="50" spans="1:10" s="102" customFormat="1" ht="36">
      <c r="A50" s="45" t="s">
        <v>475</v>
      </c>
      <c r="B50" s="30" t="s">
        <v>318</v>
      </c>
      <c r="C50" s="76" t="s">
        <v>29</v>
      </c>
      <c r="D50" s="31" t="s">
        <v>317</v>
      </c>
      <c r="E50" s="32" t="s">
        <v>62</v>
      </c>
      <c r="F50" s="33">
        <v>3</v>
      </c>
      <c r="G50" s="34">
        <v>1158.54</v>
      </c>
      <c r="H50" s="34">
        <f t="shared" si="12"/>
        <v>1391.2906860000001</v>
      </c>
      <c r="I50" s="34">
        <f t="shared" ref="I50:I55" si="15">F50*G50</f>
        <v>3475.62</v>
      </c>
      <c r="J50" s="46">
        <f t="shared" ref="J50:J55" si="16">F50*H50</f>
        <v>4173.8720579999999</v>
      </c>
    </row>
    <row r="51" spans="1:10" s="102" customFormat="1" ht="36">
      <c r="A51" s="45" t="s">
        <v>476</v>
      </c>
      <c r="B51" s="30">
        <v>83475</v>
      </c>
      <c r="C51" s="76" t="s">
        <v>29</v>
      </c>
      <c r="D51" s="31" t="s">
        <v>319</v>
      </c>
      <c r="E51" s="32" t="s">
        <v>62</v>
      </c>
      <c r="F51" s="33">
        <v>6</v>
      </c>
      <c r="G51" s="34">
        <v>460.04</v>
      </c>
      <c r="H51" s="34">
        <f t="shared" si="12"/>
        <v>552.46203600000001</v>
      </c>
      <c r="I51" s="34">
        <f t="shared" si="15"/>
        <v>2760.2400000000002</v>
      </c>
      <c r="J51" s="46">
        <f t="shared" si="16"/>
        <v>3314.7722160000003</v>
      </c>
    </row>
    <row r="52" spans="1:10" s="102" customFormat="1" ht="24">
      <c r="A52" s="45" t="s">
        <v>477</v>
      </c>
      <c r="B52" s="30">
        <v>83399</v>
      </c>
      <c r="C52" s="76" t="s">
        <v>29</v>
      </c>
      <c r="D52" s="31" t="s">
        <v>320</v>
      </c>
      <c r="E52" s="32" t="s">
        <v>62</v>
      </c>
      <c r="F52" s="33">
        <v>6</v>
      </c>
      <c r="G52" s="34">
        <v>36.03</v>
      </c>
      <c r="H52" s="34">
        <f t="shared" si="12"/>
        <v>43.268427000000003</v>
      </c>
      <c r="I52" s="34">
        <f t="shared" si="15"/>
        <v>216.18</v>
      </c>
      <c r="J52" s="46">
        <f t="shared" si="16"/>
        <v>259.61056200000002</v>
      </c>
    </row>
    <row r="53" spans="1:10" s="102" customFormat="1" ht="24">
      <c r="A53" s="45" t="s">
        <v>478</v>
      </c>
      <c r="B53" s="30">
        <v>96985</v>
      </c>
      <c r="C53" s="76" t="s">
        <v>29</v>
      </c>
      <c r="D53" s="31" t="s">
        <v>630</v>
      </c>
      <c r="E53" s="32" t="s">
        <v>62</v>
      </c>
      <c r="F53" s="33">
        <v>3</v>
      </c>
      <c r="G53" s="34">
        <v>37.43</v>
      </c>
      <c r="H53" s="34">
        <f t="shared" si="12"/>
        <v>44.949687000000004</v>
      </c>
      <c r="I53" s="34">
        <f t="shared" si="15"/>
        <v>112.28999999999999</v>
      </c>
      <c r="J53" s="46">
        <f t="shared" si="16"/>
        <v>134.84906100000001</v>
      </c>
    </row>
    <row r="54" spans="1:10" s="102" customFormat="1" ht="36">
      <c r="A54" s="45" t="s">
        <v>479</v>
      </c>
      <c r="B54" s="30" t="s">
        <v>226</v>
      </c>
      <c r="C54" s="76" t="s">
        <v>29</v>
      </c>
      <c r="D54" s="31" t="s">
        <v>321</v>
      </c>
      <c r="E54" s="32" t="s">
        <v>62</v>
      </c>
      <c r="F54" s="33">
        <v>3</v>
      </c>
      <c r="G54" s="34">
        <v>193.28</v>
      </c>
      <c r="H54" s="34">
        <f t="shared" si="12"/>
        <v>232.10995200000002</v>
      </c>
      <c r="I54" s="34">
        <f t="shared" si="15"/>
        <v>579.84</v>
      </c>
      <c r="J54" s="46">
        <f t="shared" si="16"/>
        <v>696.32985600000006</v>
      </c>
    </row>
    <row r="55" spans="1:10" s="102" customFormat="1" ht="24">
      <c r="A55" s="45" t="s">
        <v>480</v>
      </c>
      <c r="B55" s="30">
        <v>97601</v>
      </c>
      <c r="C55" s="76" t="s">
        <v>29</v>
      </c>
      <c r="D55" s="31" t="s">
        <v>631</v>
      </c>
      <c r="E55" s="32" t="s">
        <v>62</v>
      </c>
      <c r="F55" s="33">
        <v>1</v>
      </c>
      <c r="G55" s="34">
        <v>265.86</v>
      </c>
      <c r="H55" s="34">
        <f t="shared" ref="H55" si="17">G55*(1+$I$5)</f>
        <v>319.27127400000006</v>
      </c>
      <c r="I55" s="34">
        <f t="shared" si="15"/>
        <v>265.86</v>
      </c>
      <c r="J55" s="46">
        <f t="shared" si="16"/>
        <v>319.27127400000006</v>
      </c>
    </row>
    <row r="56" spans="1:10">
      <c r="A56" s="312" t="s">
        <v>707</v>
      </c>
      <c r="B56" s="313"/>
      <c r="C56" s="313"/>
      <c r="D56" s="313"/>
      <c r="E56" s="313"/>
      <c r="F56" s="313"/>
      <c r="G56" s="313"/>
      <c r="H56" s="314"/>
      <c r="I56" s="48">
        <f>SUM(I45:I55)</f>
        <v>9335.8430000000008</v>
      </c>
      <c r="J56" s="48">
        <f>SUM(J45:J55)</f>
        <v>11211.413858700002</v>
      </c>
    </row>
    <row r="57" spans="1:10">
      <c r="A57" s="43" t="s">
        <v>194</v>
      </c>
      <c r="B57" s="35"/>
      <c r="C57" s="27"/>
      <c r="D57" s="28" t="s">
        <v>25</v>
      </c>
      <c r="E57" s="36"/>
      <c r="F57" s="37"/>
      <c r="G57" s="38"/>
      <c r="H57" s="38"/>
      <c r="I57" s="29"/>
      <c r="J57" s="44"/>
    </row>
    <row r="58" spans="1:10">
      <c r="A58" s="45" t="s">
        <v>339</v>
      </c>
      <c r="B58" s="253" t="s">
        <v>728</v>
      </c>
      <c r="C58" s="254"/>
      <c r="D58" s="31" t="s">
        <v>23</v>
      </c>
      <c r="E58" s="32" t="s">
        <v>19</v>
      </c>
      <c r="F58" s="33">
        <v>326.29000000000002</v>
      </c>
      <c r="G58" s="34">
        <f>'COMPOSIÇÕES - REFORMAS'!H188</f>
        <v>0.52795999999999998</v>
      </c>
      <c r="H58" s="34">
        <f>G58*(1+$I$5)</f>
        <v>0.63402716400000003</v>
      </c>
      <c r="I58" s="34">
        <f>F58*G58</f>
        <v>172.2680684</v>
      </c>
      <c r="J58" s="46">
        <f>F58*H58</f>
        <v>206.87672334156002</v>
      </c>
    </row>
    <row r="59" spans="1:10" ht="13.5" thickBot="1">
      <c r="A59" s="285" t="s">
        <v>708</v>
      </c>
      <c r="B59" s="286"/>
      <c r="C59" s="286"/>
      <c r="D59" s="286"/>
      <c r="E59" s="286"/>
      <c r="F59" s="286"/>
      <c r="G59" s="286"/>
      <c r="H59" s="286"/>
      <c r="I59" s="49">
        <f>SUM(I58:I58)</f>
        <v>172.2680684</v>
      </c>
      <c r="J59" s="49">
        <f>SUM(J58:J58)</f>
        <v>206.87672334156002</v>
      </c>
    </row>
    <row r="60" spans="1:10" ht="6.75" customHeight="1" thickBot="1">
      <c r="A60" s="15"/>
      <c r="B60" s="13"/>
      <c r="C60" s="16"/>
      <c r="D60" s="17"/>
      <c r="E60" s="18"/>
      <c r="F60" s="19"/>
      <c r="G60" s="20"/>
      <c r="H60" s="20"/>
      <c r="I60" s="20"/>
      <c r="J60" s="47"/>
    </row>
    <row r="61" spans="1:10" ht="16.5" thickBot="1">
      <c r="A61" s="257" t="s">
        <v>419</v>
      </c>
      <c r="B61" s="258"/>
      <c r="C61" s="258"/>
      <c r="D61" s="258"/>
      <c r="E61" s="258"/>
      <c r="F61" s="258"/>
      <c r="G61" s="258"/>
      <c r="H61" s="259"/>
      <c r="I61" s="39">
        <f>I59+I56+I42+I23</f>
        <v>39484.141106299998</v>
      </c>
      <c r="J61" s="39">
        <f>J59+J56+J42+J23</f>
        <v>47416.505054555681</v>
      </c>
    </row>
    <row r="62" spans="1:10" ht="6.75" customHeight="1" thickBot="1">
      <c r="A62" s="21"/>
      <c r="B62" s="22"/>
      <c r="C62" s="22"/>
      <c r="D62" s="22"/>
      <c r="E62" s="23"/>
      <c r="F62" s="24"/>
      <c r="G62" s="25"/>
      <c r="H62" s="25"/>
      <c r="I62" s="25"/>
      <c r="J62" s="26"/>
    </row>
    <row r="63" spans="1:10" s="150" customFormat="1" ht="19.5" customHeight="1">
      <c r="A63" s="195" t="s">
        <v>219</v>
      </c>
      <c r="B63" s="262" t="s">
        <v>420</v>
      </c>
      <c r="C63" s="265"/>
      <c r="D63" s="265"/>
      <c r="E63" s="265"/>
      <c r="F63" s="265"/>
      <c r="G63" s="265"/>
      <c r="H63" s="265"/>
      <c r="I63" s="265"/>
      <c r="J63" s="266"/>
    </row>
    <row r="64" spans="1:10" ht="6.75" customHeight="1">
      <c r="A64" s="21"/>
      <c r="B64" s="22"/>
      <c r="C64" s="22"/>
      <c r="D64" s="22"/>
      <c r="E64" s="23"/>
      <c r="F64" s="24"/>
      <c r="G64" s="25"/>
      <c r="H64" s="25"/>
      <c r="I64" s="25"/>
      <c r="J64" s="26"/>
    </row>
    <row r="65" spans="1:10">
      <c r="A65" s="43" t="s">
        <v>35</v>
      </c>
      <c r="B65" s="50"/>
      <c r="C65" s="51"/>
      <c r="D65" s="28" t="s">
        <v>0</v>
      </c>
      <c r="E65" s="52" t="s">
        <v>1</v>
      </c>
      <c r="F65" s="53"/>
      <c r="G65" s="54"/>
      <c r="H65" s="54"/>
      <c r="I65" s="29"/>
      <c r="J65" s="44"/>
    </row>
    <row r="66" spans="1:10" s="102" customFormat="1">
      <c r="A66" s="45" t="s">
        <v>455</v>
      </c>
      <c r="B66" s="253" t="s">
        <v>138</v>
      </c>
      <c r="C66" s="254"/>
      <c r="D66" s="31" t="s">
        <v>415</v>
      </c>
      <c r="E66" s="32" t="s">
        <v>19</v>
      </c>
      <c r="F66" s="33">
        <v>246.62</v>
      </c>
      <c r="G66" s="34">
        <f>'COMPOSIÇÕES - REFORMAS'!H23</f>
        <v>2.2890000000000001</v>
      </c>
      <c r="H66" s="34">
        <f t="shared" ref="H66" si="18">G66*(1+$I$5)</f>
        <v>2.7488601000000004</v>
      </c>
      <c r="I66" s="34">
        <f>F66*G66</f>
        <v>564.51318000000003</v>
      </c>
      <c r="J66" s="46">
        <f>F66*H66</f>
        <v>677.92387786200015</v>
      </c>
    </row>
    <row r="67" spans="1:10" s="102" customFormat="1">
      <c r="A67" s="45" t="s">
        <v>344</v>
      </c>
      <c r="B67" s="253" t="s">
        <v>147</v>
      </c>
      <c r="C67" s="254"/>
      <c r="D67" s="31" t="s">
        <v>306</v>
      </c>
      <c r="E67" s="32" t="s">
        <v>18</v>
      </c>
      <c r="F67" s="33">
        <v>234.54</v>
      </c>
      <c r="G67" s="34">
        <f>'COMPOSIÇÕES - REFORMAS'!H30</f>
        <v>2.2890000000000001</v>
      </c>
      <c r="H67" s="34">
        <f t="shared" ref="H67:H68" si="19">G67*(1+$I$5)</f>
        <v>2.7488601000000004</v>
      </c>
      <c r="I67" s="34">
        <f t="shared" ref="I67:I69" si="20">F67*G67</f>
        <v>536.86206000000004</v>
      </c>
      <c r="J67" s="46">
        <f t="shared" ref="J67:J69" si="21">F67*H67</f>
        <v>644.71764785400001</v>
      </c>
    </row>
    <row r="68" spans="1:10" ht="24">
      <c r="A68" s="45" t="s">
        <v>456</v>
      </c>
      <c r="B68" s="30">
        <v>72897</v>
      </c>
      <c r="C68" s="76" t="s">
        <v>29</v>
      </c>
      <c r="D68" s="31" t="s">
        <v>454</v>
      </c>
      <c r="E68" s="32" t="s">
        <v>18</v>
      </c>
      <c r="F68" s="33">
        <v>7.4</v>
      </c>
      <c r="G68" s="34">
        <v>17.38</v>
      </c>
      <c r="H68" s="34">
        <f t="shared" si="19"/>
        <v>20.871642000000001</v>
      </c>
      <c r="I68" s="34">
        <f t="shared" si="20"/>
        <v>128.61199999999999</v>
      </c>
      <c r="J68" s="46">
        <f t="shared" si="21"/>
        <v>154.45015080000002</v>
      </c>
    </row>
    <row r="69" spans="1:10" s="102" customFormat="1" ht="18" customHeight="1">
      <c r="A69" s="45" t="s">
        <v>457</v>
      </c>
      <c r="B69" s="253" t="s">
        <v>726</v>
      </c>
      <c r="C69" s="254"/>
      <c r="D69" s="31" t="s">
        <v>421</v>
      </c>
      <c r="E69" s="32" t="s">
        <v>19</v>
      </c>
      <c r="F69" s="33">
        <v>596.70000000000005</v>
      </c>
      <c r="G69" s="34">
        <f>'COMPOSIÇÕES - REFORMAS'!H164</f>
        <v>4.6414</v>
      </c>
      <c r="H69" s="34">
        <f t="shared" ref="H69" si="22">G69*(1+$I$5)</f>
        <v>5.5738572600000005</v>
      </c>
      <c r="I69" s="34">
        <f t="shared" si="20"/>
        <v>2769.5233800000001</v>
      </c>
      <c r="J69" s="46">
        <f t="shared" si="21"/>
        <v>3325.9206270420004</v>
      </c>
    </row>
    <row r="70" spans="1:10">
      <c r="A70" s="260" t="s">
        <v>709</v>
      </c>
      <c r="B70" s="261"/>
      <c r="C70" s="261"/>
      <c r="D70" s="261"/>
      <c r="E70" s="261"/>
      <c r="F70" s="261"/>
      <c r="G70" s="261"/>
      <c r="H70" s="261"/>
      <c r="I70" s="48">
        <f>SUM(I66:I69)</f>
        <v>3999.51062</v>
      </c>
      <c r="J70" s="48">
        <f>SUM(J66:J69)</f>
        <v>4803.0123035580009</v>
      </c>
    </row>
    <row r="71" spans="1:10">
      <c r="A71" s="43" t="s">
        <v>36</v>
      </c>
      <c r="B71" s="35"/>
      <c r="C71" s="27"/>
      <c r="D71" s="28" t="s">
        <v>481</v>
      </c>
      <c r="E71" s="36"/>
      <c r="F71" s="37"/>
      <c r="G71" s="38"/>
      <c r="H71" s="38"/>
      <c r="I71" s="29"/>
      <c r="J71" s="44"/>
    </row>
    <row r="72" spans="1:10" s="102" customFormat="1" ht="60">
      <c r="A72" s="45" t="s">
        <v>346</v>
      </c>
      <c r="B72" s="255" t="s">
        <v>781</v>
      </c>
      <c r="C72" s="256"/>
      <c r="D72" s="31" t="s">
        <v>613</v>
      </c>
      <c r="E72" s="32" t="s">
        <v>228</v>
      </c>
      <c r="F72" s="33">
        <v>260.19</v>
      </c>
      <c r="G72" s="34">
        <f>'COMPOSIÇÕES - REFORMAS'!H216</f>
        <v>10.370139999999999</v>
      </c>
      <c r="H72" s="34">
        <f>G72*(1+$I$5)</f>
        <v>12.453501125999999</v>
      </c>
      <c r="I72" s="34">
        <f>F72*G72</f>
        <v>2698.2067265999999</v>
      </c>
      <c r="J72" s="46">
        <f>F72*H72</f>
        <v>3240.2764579739396</v>
      </c>
    </row>
    <row r="73" spans="1:10" s="102" customFormat="1">
      <c r="A73" s="45" t="s">
        <v>347</v>
      </c>
      <c r="B73" s="253" t="s">
        <v>301</v>
      </c>
      <c r="C73" s="254"/>
      <c r="D73" s="31" t="s">
        <v>311</v>
      </c>
      <c r="E73" s="32" t="s">
        <v>19</v>
      </c>
      <c r="F73" s="33">
        <v>7.68</v>
      </c>
      <c r="G73" s="34">
        <f>'COMPOSIÇÕES - REFORMAS'!H37</f>
        <v>32.402999999999999</v>
      </c>
      <c r="H73" s="34">
        <f>G73*(1+$I$5)</f>
        <v>38.912762700000002</v>
      </c>
      <c r="I73" s="34">
        <f t="shared" ref="I73:I79" si="23">F73*G73</f>
        <v>248.85503999999997</v>
      </c>
      <c r="J73" s="46">
        <f t="shared" ref="J73:J79" si="24">F73*H73</f>
        <v>298.850017536</v>
      </c>
    </row>
    <row r="74" spans="1:10" s="102" customFormat="1" ht="36">
      <c r="A74" s="45" t="s">
        <v>348</v>
      </c>
      <c r="B74" s="255" t="s">
        <v>794</v>
      </c>
      <c r="C74" s="256"/>
      <c r="D74" s="31" t="s">
        <v>616</v>
      </c>
      <c r="E74" s="32" t="s">
        <v>19</v>
      </c>
      <c r="F74" s="33">
        <v>31.8</v>
      </c>
      <c r="G74" s="34">
        <f>'COMPOSIÇÕES - REFORMAS'!H229</f>
        <v>45.512869999999999</v>
      </c>
      <c r="H74" s="34">
        <f t="shared" ref="H74:H79" si="25">G74*(1+$I$5)</f>
        <v>54.656405583000002</v>
      </c>
      <c r="I74" s="34">
        <f t="shared" si="23"/>
        <v>1447.309266</v>
      </c>
      <c r="J74" s="46">
        <f t="shared" si="24"/>
        <v>1738.0736975394002</v>
      </c>
    </row>
    <row r="75" spans="1:10" s="102" customFormat="1" ht="36">
      <c r="A75" s="45" t="s">
        <v>349</v>
      </c>
      <c r="B75" s="255" t="s">
        <v>794</v>
      </c>
      <c r="C75" s="256"/>
      <c r="D75" s="31" t="s">
        <v>617</v>
      </c>
      <c r="E75" s="32" t="s">
        <v>19</v>
      </c>
      <c r="F75" s="33">
        <v>224.36</v>
      </c>
      <c r="G75" s="34">
        <f>'COMPOSIÇÕES - REFORMAS'!H229</f>
        <v>45.512869999999999</v>
      </c>
      <c r="H75" s="34">
        <f t="shared" si="25"/>
        <v>54.656405583000002</v>
      </c>
      <c r="I75" s="34">
        <f t="shared" si="23"/>
        <v>10211.2675132</v>
      </c>
      <c r="J75" s="46">
        <f t="shared" si="24"/>
        <v>12262.711156601881</v>
      </c>
    </row>
    <row r="76" spans="1:10" s="102" customFormat="1" ht="48">
      <c r="A76" s="45" t="s">
        <v>350</v>
      </c>
      <c r="B76" s="255" t="s">
        <v>799</v>
      </c>
      <c r="C76" s="256"/>
      <c r="D76" s="31" t="s">
        <v>313</v>
      </c>
      <c r="E76" s="32" t="s">
        <v>19</v>
      </c>
      <c r="F76" s="33">
        <v>130.19</v>
      </c>
      <c r="G76" s="34">
        <f>'COMPOSIÇÕES - REFORMAS'!H255</f>
        <v>33.826190000000004</v>
      </c>
      <c r="H76" s="34">
        <f t="shared" si="25"/>
        <v>40.621871571000007</v>
      </c>
      <c r="I76" s="34">
        <f t="shared" si="23"/>
        <v>4403.8316761000005</v>
      </c>
      <c r="J76" s="46">
        <f t="shared" si="24"/>
        <v>5288.561459828491</v>
      </c>
    </row>
    <row r="77" spans="1:10" s="102" customFormat="1" ht="36">
      <c r="A77" s="45" t="s">
        <v>351</v>
      </c>
      <c r="B77" s="191" t="s">
        <v>619</v>
      </c>
      <c r="C77" s="76" t="s">
        <v>29</v>
      </c>
      <c r="D77" s="31" t="s">
        <v>618</v>
      </c>
      <c r="E77" s="32" t="s">
        <v>19</v>
      </c>
      <c r="F77" s="33">
        <v>2.95</v>
      </c>
      <c r="G77" s="34">
        <v>254.44</v>
      </c>
      <c r="H77" s="34">
        <f t="shared" si="25"/>
        <v>305.55699600000003</v>
      </c>
      <c r="I77" s="34">
        <f t="shared" si="23"/>
        <v>750.59800000000007</v>
      </c>
      <c r="J77" s="46">
        <f t="shared" si="24"/>
        <v>901.39313820000018</v>
      </c>
    </row>
    <row r="78" spans="1:10" s="102" customFormat="1">
      <c r="A78" s="45" t="s">
        <v>352</v>
      </c>
      <c r="B78" s="253" t="s">
        <v>396</v>
      </c>
      <c r="C78" s="254"/>
      <c r="D78" s="31" t="s">
        <v>314</v>
      </c>
      <c r="E78" s="32" t="s">
        <v>19</v>
      </c>
      <c r="F78" s="33">
        <v>16.52</v>
      </c>
      <c r="G78" s="34">
        <f>'COMPOSIÇÕES - REFORMAS'!H47</f>
        <v>9.4410999999999987</v>
      </c>
      <c r="H78" s="34">
        <f t="shared" si="25"/>
        <v>11.337816989999999</v>
      </c>
      <c r="I78" s="34">
        <f t="shared" si="23"/>
        <v>155.96697199999997</v>
      </c>
      <c r="J78" s="46">
        <f t="shared" si="24"/>
        <v>187.30073667479996</v>
      </c>
    </row>
    <row r="79" spans="1:10" s="102" customFormat="1">
      <c r="A79" s="45" t="s">
        <v>353</v>
      </c>
      <c r="B79" s="191">
        <v>85180</v>
      </c>
      <c r="C79" s="76" t="s">
        <v>29</v>
      </c>
      <c r="D79" s="31" t="s">
        <v>620</v>
      </c>
      <c r="E79" s="32" t="s">
        <v>19</v>
      </c>
      <c r="F79" s="33">
        <v>161.80000000000001</v>
      </c>
      <c r="G79" s="34">
        <v>12.56</v>
      </c>
      <c r="H79" s="34">
        <f t="shared" si="25"/>
        <v>15.083304000000002</v>
      </c>
      <c r="I79" s="34">
        <f t="shared" si="23"/>
        <v>2032.2080000000003</v>
      </c>
      <c r="J79" s="46">
        <f t="shared" si="24"/>
        <v>2440.4785872000007</v>
      </c>
    </row>
    <row r="80" spans="1:10">
      <c r="A80" s="45" t="s">
        <v>482</v>
      </c>
      <c r="B80" s="30"/>
      <c r="C80" s="76"/>
      <c r="D80" s="153" t="s">
        <v>307</v>
      </c>
      <c r="E80" s="32" t="s">
        <v>1</v>
      </c>
      <c r="F80" s="33"/>
      <c r="G80" s="34"/>
      <c r="H80" s="34"/>
      <c r="I80" s="154"/>
      <c r="J80" s="155"/>
    </row>
    <row r="81" spans="1:10" ht="24">
      <c r="A81" s="45" t="s">
        <v>483</v>
      </c>
      <c r="B81" s="191">
        <v>93358</v>
      </c>
      <c r="C81" s="76" t="s">
        <v>29</v>
      </c>
      <c r="D81" s="31" t="s">
        <v>220</v>
      </c>
      <c r="E81" s="32" t="s">
        <v>18</v>
      </c>
      <c r="F81" s="33">
        <v>0.5</v>
      </c>
      <c r="G81" s="34">
        <v>55.5</v>
      </c>
      <c r="H81" s="34">
        <f>G81*(1+$I$5)</f>
        <v>66.649950000000004</v>
      </c>
      <c r="I81" s="34">
        <f t="shared" ref="I81:I88" si="26">F81*G81</f>
        <v>27.75</v>
      </c>
      <c r="J81" s="46">
        <f t="shared" ref="J81:J88" si="27">F81*H81</f>
        <v>33.324975000000002</v>
      </c>
    </row>
    <row r="82" spans="1:10">
      <c r="A82" s="45" t="s">
        <v>484</v>
      </c>
      <c r="B82" s="30">
        <v>83534</v>
      </c>
      <c r="C82" s="76" t="s">
        <v>29</v>
      </c>
      <c r="D82" s="31" t="s">
        <v>245</v>
      </c>
      <c r="E82" s="32" t="s">
        <v>18</v>
      </c>
      <c r="F82" s="33">
        <v>0.5</v>
      </c>
      <c r="G82" s="34">
        <v>484.66</v>
      </c>
      <c r="H82" s="34">
        <f t="shared" ref="H82:H88" si="28">G82*(1+$I$5)</f>
        <v>582.0281940000001</v>
      </c>
      <c r="I82" s="34">
        <f t="shared" si="26"/>
        <v>242.33</v>
      </c>
      <c r="J82" s="46">
        <f t="shared" si="27"/>
        <v>291.01409700000005</v>
      </c>
    </row>
    <row r="83" spans="1:10" ht="36">
      <c r="A83" s="45" t="s">
        <v>485</v>
      </c>
      <c r="B83" s="30">
        <v>87510</v>
      </c>
      <c r="C83" s="76" t="s">
        <v>29</v>
      </c>
      <c r="D83" s="31" t="s">
        <v>621</v>
      </c>
      <c r="E83" s="32" t="s">
        <v>19</v>
      </c>
      <c r="F83" s="33">
        <v>9</v>
      </c>
      <c r="G83" s="34">
        <v>84.14</v>
      </c>
      <c r="H83" s="34">
        <f t="shared" si="28"/>
        <v>101.04372600000001</v>
      </c>
      <c r="I83" s="34">
        <f t="shared" si="26"/>
        <v>757.26</v>
      </c>
      <c r="J83" s="46">
        <f t="shared" si="27"/>
        <v>909.39353400000005</v>
      </c>
    </row>
    <row r="84" spans="1:10">
      <c r="A84" s="45" t="s">
        <v>486</v>
      </c>
      <c r="B84" s="30">
        <v>95956</v>
      </c>
      <c r="C84" s="76" t="s">
        <v>29</v>
      </c>
      <c r="D84" s="31" t="s">
        <v>622</v>
      </c>
      <c r="E84" s="32" t="s">
        <v>18</v>
      </c>
      <c r="F84" s="33">
        <v>0.5</v>
      </c>
      <c r="G84" s="34">
        <v>1574.42</v>
      </c>
      <c r="H84" s="34">
        <f>G84*(1+$I$5)</f>
        <v>1890.7209780000003</v>
      </c>
      <c r="I84" s="34">
        <f t="shared" si="26"/>
        <v>787.21</v>
      </c>
      <c r="J84" s="46">
        <f t="shared" si="27"/>
        <v>945.36048900000014</v>
      </c>
    </row>
    <row r="85" spans="1:10" ht="48">
      <c r="A85" s="45" t="s">
        <v>487</v>
      </c>
      <c r="B85" s="30">
        <v>87893</v>
      </c>
      <c r="C85" s="76" t="s">
        <v>29</v>
      </c>
      <c r="D85" s="31" t="s">
        <v>623</v>
      </c>
      <c r="E85" s="32" t="s">
        <v>19</v>
      </c>
      <c r="F85" s="33">
        <v>18</v>
      </c>
      <c r="G85" s="34">
        <v>4.79</v>
      </c>
      <c r="H85" s="34">
        <f t="shared" si="28"/>
        <v>5.7523110000000006</v>
      </c>
      <c r="I85" s="34">
        <f t="shared" si="26"/>
        <v>86.22</v>
      </c>
      <c r="J85" s="46">
        <f t="shared" si="27"/>
        <v>103.54159800000001</v>
      </c>
    </row>
    <row r="86" spans="1:10" ht="48">
      <c r="A86" s="45" t="s">
        <v>488</v>
      </c>
      <c r="B86" s="30">
        <v>87777</v>
      </c>
      <c r="C86" s="76" t="s">
        <v>29</v>
      </c>
      <c r="D86" s="31" t="s">
        <v>624</v>
      </c>
      <c r="E86" s="32" t="s">
        <v>19</v>
      </c>
      <c r="F86" s="33">
        <v>18</v>
      </c>
      <c r="G86" s="34">
        <v>42.9</v>
      </c>
      <c r="H86" s="34">
        <f t="shared" si="28"/>
        <v>51.518610000000002</v>
      </c>
      <c r="I86" s="34">
        <f t="shared" si="26"/>
        <v>772.19999999999993</v>
      </c>
      <c r="J86" s="46">
        <f t="shared" si="27"/>
        <v>927.33498000000009</v>
      </c>
    </row>
    <row r="87" spans="1:10" ht="24">
      <c r="A87" s="45" t="s">
        <v>489</v>
      </c>
      <c r="B87" s="30">
        <v>88431</v>
      </c>
      <c r="C87" s="76" t="s">
        <v>29</v>
      </c>
      <c r="D87" s="31" t="s">
        <v>625</v>
      </c>
      <c r="E87" s="32" t="s">
        <v>19</v>
      </c>
      <c r="F87" s="33">
        <v>18</v>
      </c>
      <c r="G87" s="34">
        <v>17.2</v>
      </c>
      <c r="H87" s="34">
        <f t="shared" si="28"/>
        <v>20.655480000000001</v>
      </c>
      <c r="I87" s="34">
        <f t="shared" si="26"/>
        <v>309.59999999999997</v>
      </c>
      <c r="J87" s="46">
        <f t="shared" si="27"/>
        <v>371.79864000000003</v>
      </c>
    </row>
    <row r="88" spans="1:10">
      <c r="A88" s="45" t="s">
        <v>490</v>
      </c>
      <c r="B88" s="253" t="s">
        <v>397</v>
      </c>
      <c r="C88" s="254"/>
      <c r="D88" s="31" t="s">
        <v>626</v>
      </c>
      <c r="E88" s="32" t="s">
        <v>62</v>
      </c>
      <c r="F88" s="33">
        <v>3</v>
      </c>
      <c r="G88" s="34">
        <f>'COMPOSIÇÕES - REFORMAS'!H57</f>
        <v>133.01766000000001</v>
      </c>
      <c r="H88" s="34">
        <f t="shared" si="28"/>
        <v>159.74090789400003</v>
      </c>
      <c r="I88" s="34">
        <f t="shared" si="26"/>
        <v>399.05298000000005</v>
      </c>
      <c r="J88" s="46">
        <f t="shared" si="27"/>
        <v>479.22272368200009</v>
      </c>
    </row>
    <row r="89" spans="1:10">
      <c r="A89" s="260" t="s">
        <v>710</v>
      </c>
      <c r="B89" s="261"/>
      <c r="C89" s="261"/>
      <c r="D89" s="261"/>
      <c r="E89" s="261"/>
      <c r="F89" s="261"/>
      <c r="G89" s="261"/>
      <c r="H89" s="261"/>
      <c r="I89" s="48">
        <f>SUM(I72:I88)</f>
        <v>25329.866173900002</v>
      </c>
      <c r="J89" s="48">
        <f>SUM(J72:J88)</f>
        <v>30418.63628823651</v>
      </c>
    </row>
    <row r="90" spans="1:10">
      <c r="A90" s="43" t="s">
        <v>113</v>
      </c>
      <c r="B90" s="35"/>
      <c r="C90" s="27"/>
      <c r="D90" s="28" t="s">
        <v>15</v>
      </c>
      <c r="E90" s="36"/>
      <c r="F90" s="37"/>
      <c r="G90" s="38"/>
      <c r="H90" s="38"/>
      <c r="I90" s="29"/>
      <c r="J90" s="44"/>
    </row>
    <row r="91" spans="1:10">
      <c r="A91" s="45" t="s">
        <v>428</v>
      </c>
      <c r="B91" s="30"/>
      <c r="C91" s="76"/>
      <c r="D91" s="153" t="s">
        <v>469</v>
      </c>
      <c r="E91" s="32"/>
      <c r="F91" s="33"/>
      <c r="G91" s="34"/>
      <c r="H91" s="34"/>
      <c r="I91" s="154"/>
      <c r="J91" s="155"/>
    </row>
    <row r="92" spans="1:10" ht="24">
      <c r="A92" s="45" t="s">
        <v>491</v>
      </c>
      <c r="B92" s="191">
        <v>93358</v>
      </c>
      <c r="C92" s="76" t="s">
        <v>29</v>
      </c>
      <c r="D92" s="31" t="s">
        <v>220</v>
      </c>
      <c r="E92" s="32" t="s">
        <v>18</v>
      </c>
      <c r="F92" s="33">
        <v>6.19</v>
      </c>
      <c r="G92" s="34">
        <v>55.5</v>
      </c>
      <c r="H92" s="34">
        <f>G92*(1+$I$5)</f>
        <v>66.649950000000004</v>
      </c>
      <c r="I92" s="34">
        <f t="shared" ref="I92:I95" si="29">F92*G92</f>
        <v>343.54500000000002</v>
      </c>
      <c r="J92" s="46">
        <f t="shared" ref="J92:J95" si="30">F92*H92</f>
        <v>412.56319050000008</v>
      </c>
    </row>
    <row r="93" spans="1:10" ht="36">
      <c r="A93" s="45" t="s">
        <v>492</v>
      </c>
      <c r="B93" s="30">
        <v>91873</v>
      </c>
      <c r="C93" s="76" t="s">
        <v>29</v>
      </c>
      <c r="D93" s="31" t="s">
        <v>315</v>
      </c>
      <c r="E93" s="32" t="s">
        <v>16</v>
      </c>
      <c r="F93" s="33">
        <v>68.760000000000005</v>
      </c>
      <c r="G93" s="34">
        <v>13.54</v>
      </c>
      <c r="H93" s="34">
        <f t="shared" ref="H93:H101" si="31">G93*(1+$I$5)</f>
        <v>16.260186000000001</v>
      </c>
      <c r="I93" s="34">
        <f t="shared" si="29"/>
        <v>931.0104</v>
      </c>
      <c r="J93" s="46">
        <f t="shared" si="30"/>
        <v>1118.0503893600001</v>
      </c>
    </row>
    <row r="94" spans="1:10" ht="36">
      <c r="A94" s="45" t="s">
        <v>493</v>
      </c>
      <c r="B94" s="30">
        <v>91929</v>
      </c>
      <c r="C94" s="76" t="s">
        <v>29</v>
      </c>
      <c r="D94" s="31" t="s">
        <v>316</v>
      </c>
      <c r="E94" s="32" t="s">
        <v>16</v>
      </c>
      <c r="F94" s="33">
        <v>173.52</v>
      </c>
      <c r="G94" s="192">
        <v>4.42</v>
      </c>
      <c r="H94" s="34">
        <f t="shared" si="31"/>
        <v>5.3079780000000003</v>
      </c>
      <c r="I94" s="34">
        <f t="shared" si="29"/>
        <v>766.95839999999998</v>
      </c>
      <c r="J94" s="46">
        <f t="shared" si="30"/>
        <v>921.04034256000011</v>
      </c>
    </row>
    <row r="95" spans="1:10" ht="24">
      <c r="A95" s="45" t="s">
        <v>494</v>
      </c>
      <c r="B95" s="30">
        <v>93382</v>
      </c>
      <c r="C95" s="76" t="s">
        <v>29</v>
      </c>
      <c r="D95" s="31" t="s">
        <v>409</v>
      </c>
      <c r="E95" s="32" t="s">
        <v>18</v>
      </c>
      <c r="F95" s="33">
        <v>6.19</v>
      </c>
      <c r="G95" s="34">
        <v>20.02</v>
      </c>
      <c r="H95" s="34">
        <f t="shared" si="31"/>
        <v>24.042018000000002</v>
      </c>
      <c r="I95" s="34">
        <f t="shared" si="29"/>
        <v>123.9238</v>
      </c>
      <c r="J95" s="46">
        <f t="shared" si="30"/>
        <v>148.82009142000001</v>
      </c>
    </row>
    <row r="96" spans="1:10">
      <c r="A96" s="45" t="s">
        <v>429</v>
      </c>
      <c r="B96" s="30"/>
      <c r="C96" s="76"/>
      <c r="D96" s="153" t="s">
        <v>474</v>
      </c>
      <c r="E96" s="32"/>
      <c r="F96" s="33"/>
      <c r="G96" s="34"/>
      <c r="H96" s="34"/>
      <c r="I96" s="34"/>
      <c r="J96" s="46"/>
    </row>
    <row r="97" spans="1:10" ht="36">
      <c r="A97" s="45" t="s">
        <v>495</v>
      </c>
      <c r="B97" s="30" t="s">
        <v>318</v>
      </c>
      <c r="C97" s="76" t="s">
        <v>29</v>
      </c>
      <c r="D97" s="31" t="s">
        <v>317</v>
      </c>
      <c r="E97" s="32" t="s">
        <v>62</v>
      </c>
      <c r="F97" s="33">
        <v>3</v>
      </c>
      <c r="G97" s="34">
        <v>1158.54</v>
      </c>
      <c r="H97" s="34">
        <f t="shared" si="31"/>
        <v>1391.2906860000001</v>
      </c>
      <c r="I97" s="34">
        <f t="shared" ref="I97:I106" si="32">F97*G97</f>
        <v>3475.62</v>
      </c>
      <c r="J97" s="46">
        <f t="shared" ref="J97:J106" si="33">F97*H97</f>
        <v>4173.8720579999999</v>
      </c>
    </row>
    <row r="98" spans="1:10" ht="36">
      <c r="A98" s="45" t="s">
        <v>496</v>
      </c>
      <c r="B98" s="30">
        <v>83475</v>
      </c>
      <c r="C98" s="76" t="s">
        <v>29</v>
      </c>
      <c r="D98" s="31" t="s">
        <v>319</v>
      </c>
      <c r="E98" s="32" t="s">
        <v>62</v>
      </c>
      <c r="F98" s="33">
        <v>6</v>
      </c>
      <c r="G98" s="34">
        <v>460.04</v>
      </c>
      <c r="H98" s="34">
        <f t="shared" si="31"/>
        <v>552.46203600000001</v>
      </c>
      <c r="I98" s="34">
        <f t="shared" si="32"/>
        <v>2760.2400000000002</v>
      </c>
      <c r="J98" s="46">
        <f t="shared" si="33"/>
        <v>3314.7722160000003</v>
      </c>
    </row>
    <row r="99" spans="1:10" ht="24">
      <c r="A99" s="45" t="s">
        <v>497</v>
      </c>
      <c r="B99" s="30">
        <v>83399</v>
      </c>
      <c r="C99" s="76" t="s">
        <v>29</v>
      </c>
      <c r="D99" s="31" t="s">
        <v>320</v>
      </c>
      <c r="E99" s="32" t="s">
        <v>62</v>
      </c>
      <c r="F99" s="33">
        <v>6</v>
      </c>
      <c r="G99" s="34">
        <v>36.03</v>
      </c>
      <c r="H99" s="34">
        <f t="shared" si="31"/>
        <v>43.268427000000003</v>
      </c>
      <c r="I99" s="34">
        <f t="shared" si="32"/>
        <v>216.18</v>
      </c>
      <c r="J99" s="46">
        <f t="shared" si="33"/>
        <v>259.61056200000002</v>
      </c>
    </row>
    <row r="100" spans="1:10" ht="24">
      <c r="A100" s="45" t="s">
        <v>498</v>
      </c>
      <c r="B100" s="30">
        <v>96985</v>
      </c>
      <c r="C100" s="76" t="s">
        <v>29</v>
      </c>
      <c r="D100" s="31" t="s">
        <v>630</v>
      </c>
      <c r="E100" s="32" t="s">
        <v>62</v>
      </c>
      <c r="F100" s="33">
        <v>4</v>
      </c>
      <c r="G100" s="34">
        <v>37.43</v>
      </c>
      <c r="H100" s="34">
        <f t="shared" si="31"/>
        <v>44.949687000000004</v>
      </c>
      <c r="I100" s="34">
        <f t="shared" si="32"/>
        <v>149.72</v>
      </c>
      <c r="J100" s="46">
        <f t="shared" si="33"/>
        <v>179.79874800000002</v>
      </c>
    </row>
    <row r="101" spans="1:10" ht="36">
      <c r="A101" s="45" t="s">
        <v>499</v>
      </c>
      <c r="B101" s="30" t="s">
        <v>226</v>
      </c>
      <c r="C101" s="76" t="s">
        <v>29</v>
      </c>
      <c r="D101" s="31" t="s">
        <v>321</v>
      </c>
      <c r="E101" s="32" t="s">
        <v>62</v>
      </c>
      <c r="F101" s="33">
        <v>4</v>
      </c>
      <c r="G101" s="34">
        <v>193.28</v>
      </c>
      <c r="H101" s="34">
        <f t="shared" si="31"/>
        <v>232.10995200000002</v>
      </c>
      <c r="I101" s="34">
        <f t="shared" si="32"/>
        <v>773.12</v>
      </c>
      <c r="J101" s="46">
        <f t="shared" si="33"/>
        <v>928.43980800000008</v>
      </c>
    </row>
    <row r="102" spans="1:10" ht="36">
      <c r="A102" s="45" t="s">
        <v>500</v>
      </c>
      <c r="B102" s="253" t="s">
        <v>727</v>
      </c>
      <c r="C102" s="254"/>
      <c r="D102" s="31" t="s">
        <v>322</v>
      </c>
      <c r="E102" s="32" t="s">
        <v>62</v>
      </c>
      <c r="F102" s="33">
        <v>1</v>
      </c>
      <c r="G102" s="34">
        <v>573.54</v>
      </c>
      <c r="H102" s="34">
        <f t="shared" ref="H102:H106" si="34">G102*(1+$I$5)</f>
        <v>688.764186</v>
      </c>
      <c r="I102" s="34">
        <f t="shared" ref="I102:I103" si="35">F102*G102</f>
        <v>573.54</v>
      </c>
      <c r="J102" s="46">
        <f t="shared" ref="J102:J103" si="36">F102*H102</f>
        <v>688.764186</v>
      </c>
    </row>
    <row r="103" spans="1:10" ht="50.25" customHeight="1">
      <c r="A103" s="45" t="s">
        <v>501</v>
      </c>
      <c r="B103" s="30" t="s">
        <v>302</v>
      </c>
      <c r="C103" s="76" t="s">
        <v>29</v>
      </c>
      <c r="D103" s="31" t="s">
        <v>303</v>
      </c>
      <c r="E103" s="32" t="s">
        <v>62</v>
      </c>
      <c r="F103" s="33">
        <v>1</v>
      </c>
      <c r="G103" s="34">
        <v>343.03</v>
      </c>
      <c r="H103" s="34">
        <f t="shared" si="34"/>
        <v>411.944727</v>
      </c>
      <c r="I103" s="34">
        <f t="shared" si="35"/>
        <v>343.03</v>
      </c>
      <c r="J103" s="46">
        <f t="shared" si="36"/>
        <v>411.944727</v>
      </c>
    </row>
    <row r="104" spans="1:10" ht="24">
      <c r="A104" s="45" t="s">
        <v>502</v>
      </c>
      <c r="B104" s="30">
        <v>93664</v>
      </c>
      <c r="C104" s="76" t="s">
        <v>29</v>
      </c>
      <c r="D104" s="31" t="s">
        <v>422</v>
      </c>
      <c r="E104" s="32" t="s">
        <v>62</v>
      </c>
      <c r="F104" s="33">
        <v>1</v>
      </c>
      <c r="G104" s="34">
        <v>57.16</v>
      </c>
      <c r="H104" s="34">
        <f t="shared" si="34"/>
        <v>68.643444000000002</v>
      </c>
      <c r="I104" s="34">
        <f t="shared" si="32"/>
        <v>57.16</v>
      </c>
      <c r="J104" s="46">
        <f t="shared" si="33"/>
        <v>68.643444000000002</v>
      </c>
    </row>
    <row r="105" spans="1:10" ht="24">
      <c r="A105" s="45" t="s">
        <v>503</v>
      </c>
      <c r="B105" s="30">
        <v>93654</v>
      </c>
      <c r="C105" s="76" t="s">
        <v>29</v>
      </c>
      <c r="D105" s="31" t="s">
        <v>323</v>
      </c>
      <c r="E105" s="32" t="s">
        <v>62</v>
      </c>
      <c r="F105" s="33">
        <v>2</v>
      </c>
      <c r="G105" s="34">
        <v>10.82</v>
      </c>
      <c r="H105" s="34">
        <f t="shared" si="34"/>
        <v>12.993738</v>
      </c>
      <c r="I105" s="34">
        <f t="shared" si="32"/>
        <v>21.64</v>
      </c>
      <c r="J105" s="46">
        <f t="shared" si="33"/>
        <v>25.987476000000001</v>
      </c>
    </row>
    <row r="106" spans="1:10" ht="24">
      <c r="A106" s="45" t="s">
        <v>504</v>
      </c>
      <c r="B106" s="30">
        <v>93655</v>
      </c>
      <c r="C106" s="76" t="s">
        <v>29</v>
      </c>
      <c r="D106" s="31" t="s">
        <v>164</v>
      </c>
      <c r="E106" s="32" t="s">
        <v>62</v>
      </c>
      <c r="F106" s="33">
        <v>2</v>
      </c>
      <c r="G106" s="34">
        <v>11.64</v>
      </c>
      <c r="H106" s="34">
        <f t="shared" si="34"/>
        <v>13.978476000000002</v>
      </c>
      <c r="I106" s="34">
        <f t="shared" si="32"/>
        <v>23.28</v>
      </c>
      <c r="J106" s="46">
        <f t="shared" si="33"/>
        <v>27.956952000000005</v>
      </c>
    </row>
    <row r="107" spans="1:10">
      <c r="A107" s="260" t="s">
        <v>711</v>
      </c>
      <c r="B107" s="261"/>
      <c r="C107" s="261"/>
      <c r="D107" s="261"/>
      <c r="E107" s="261"/>
      <c r="F107" s="261"/>
      <c r="G107" s="261"/>
      <c r="H107" s="261"/>
      <c r="I107" s="48">
        <f>SUM(I92:I106)</f>
        <v>10558.9676</v>
      </c>
      <c r="J107" s="48">
        <f>SUM(J91:J106)</f>
        <v>12680.264190839998</v>
      </c>
    </row>
    <row r="108" spans="1:10">
      <c r="A108" s="43" t="s">
        <v>114</v>
      </c>
      <c r="B108" s="35"/>
      <c r="C108" s="27"/>
      <c r="D108" s="28" t="s">
        <v>324</v>
      </c>
      <c r="E108" s="52"/>
      <c r="F108" s="53"/>
      <c r="G108" s="54"/>
      <c r="H108" s="54"/>
      <c r="I108" s="29"/>
      <c r="J108" s="44"/>
    </row>
    <row r="109" spans="1:10">
      <c r="A109" s="45" t="s">
        <v>354</v>
      </c>
      <c r="B109" s="156"/>
      <c r="C109" s="157"/>
      <c r="D109" s="153" t="s">
        <v>0</v>
      </c>
      <c r="E109" s="166" t="s">
        <v>1</v>
      </c>
      <c r="F109" s="158"/>
      <c r="G109" s="159"/>
      <c r="H109" s="159"/>
      <c r="I109" s="154"/>
      <c r="J109" s="155"/>
    </row>
    <row r="110" spans="1:10">
      <c r="A110" s="45" t="s">
        <v>505</v>
      </c>
      <c r="B110" s="253" t="s">
        <v>726</v>
      </c>
      <c r="C110" s="254"/>
      <c r="D110" s="31" t="s">
        <v>325</v>
      </c>
      <c r="E110" s="32" t="s">
        <v>19</v>
      </c>
      <c r="F110" s="33">
        <v>10.89</v>
      </c>
      <c r="G110" s="34">
        <v>10.3</v>
      </c>
      <c r="H110" s="34">
        <f t="shared" ref="H110" si="37">G110*(1+$I$5)</f>
        <v>12.369270000000002</v>
      </c>
      <c r="I110" s="34">
        <f>F110*G110</f>
        <v>112.16700000000002</v>
      </c>
      <c r="J110" s="46">
        <f>F110*H110</f>
        <v>134.70135030000003</v>
      </c>
    </row>
    <row r="111" spans="1:10">
      <c r="A111" s="45" t="s">
        <v>355</v>
      </c>
      <c r="B111" s="30"/>
      <c r="C111" s="76"/>
      <c r="D111" s="153" t="s">
        <v>17</v>
      </c>
      <c r="E111" s="32" t="s">
        <v>1</v>
      </c>
      <c r="F111" s="33"/>
      <c r="G111" s="34"/>
      <c r="H111" s="34"/>
      <c r="I111" s="154"/>
      <c r="J111" s="155"/>
    </row>
    <row r="112" spans="1:10" ht="24">
      <c r="A112" s="45" t="s">
        <v>506</v>
      </c>
      <c r="B112" s="191">
        <v>93358</v>
      </c>
      <c r="C112" s="76" t="s">
        <v>29</v>
      </c>
      <c r="D112" s="31" t="s">
        <v>220</v>
      </c>
      <c r="E112" s="32" t="s">
        <v>18</v>
      </c>
      <c r="F112" s="33">
        <v>3.1</v>
      </c>
      <c r="G112" s="34">
        <v>55.5</v>
      </c>
      <c r="H112" s="34">
        <f>G112*(1+$I$5)</f>
        <v>66.649950000000004</v>
      </c>
      <c r="I112" s="34">
        <f t="shared" ref="I112:I119" si="38">F112*G112</f>
        <v>172.05</v>
      </c>
      <c r="J112" s="46">
        <f t="shared" ref="J112:J119" si="39">F112*H112</f>
        <v>206.61484500000003</v>
      </c>
    </row>
    <row r="113" spans="1:10" ht="36">
      <c r="A113" s="45" t="s">
        <v>507</v>
      </c>
      <c r="B113" s="93">
        <v>94963</v>
      </c>
      <c r="C113" s="76" t="s">
        <v>29</v>
      </c>
      <c r="D113" s="31" t="s">
        <v>371</v>
      </c>
      <c r="E113" s="32" t="s">
        <v>18</v>
      </c>
      <c r="F113" s="33">
        <v>0.03</v>
      </c>
      <c r="G113" s="34">
        <v>286.32</v>
      </c>
      <c r="H113" s="34">
        <f>G113*(1+$I$5)</f>
        <v>343.84168800000003</v>
      </c>
      <c r="I113" s="34">
        <f t="shared" si="38"/>
        <v>8.589599999999999</v>
      </c>
      <c r="J113" s="46">
        <f t="shared" si="39"/>
        <v>10.31525064</v>
      </c>
    </row>
    <row r="114" spans="1:10">
      <c r="A114" s="45" t="s">
        <v>508</v>
      </c>
      <c r="B114" s="30">
        <v>94305</v>
      </c>
      <c r="C114" s="76" t="s">
        <v>29</v>
      </c>
      <c r="D114" s="31" t="s">
        <v>375</v>
      </c>
      <c r="E114" s="32" t="s">
        <v>18</v>
      </c>
      <c r="F114" s="33">
        <v>1.0900000000000001</v>
      </c>
      <c r="G114" s="34">
        <v>23.24</v>
      </c>
      <c r="H114" s="34">
        <f>G114*(1+$I$5)</f>
        <v>27.908916000000001</v>
      </c>
      <c r="I114" s="34">
        <f t="shared" si="38"/>
        <v>25.331600000000002</v>
      </c>
      <c r="J114" s="46">
        <f t="shared" si="39"/>
        <v>30.420718440000005</v>
      </c>
    </row>
    <row r="115" spans="1:10" ht="36">
      <c r="A115" s="45" t="s">
        <v>509</v>
      </c>
      <c r="B115" s="30">
        <v>95474</v>
      </c>
      <c r="C115" s="76" t="s">
        <v>29</v>
      </c>
      <c r="D115" s="31" t="s">
        <v>326</v>
      </c>
      <c r="E115" s="32" t="s">
        <v>18</v>
      </c>
      <c r="F115" s="33">
        <v>1.86</v>
      </c>
      <c r="G115" s="34">
        <v>562</v>
      </c>
      <c r="H115" s="34">
        <f>G115*(1+$I$5)</f>
        <v>674.9058</v>
      </c>
      <c r="I115" s="34">
        <f t="shared" si="38"/>
        <v>1045.3200000000002</v>
      </c>
      <c r="J115" s="46">
        <f t="shared" si="39"/>
        <v>1255.3247880000001</v>
      </c>
    </row>
    <row r="116" spans="1:10" ht="36">
      <c r="A116" s="45" t="s">
        <v>510</v>
      </c>
      <c r="B116" s="30">
        <v>87510</v>
      </c>
      <c r="C116" s="76" t="s">
        <v>29</v>
      </c>
      <c r="D116" s="31" t="s">
        <v>621</v>
      </c>
      <c r="E116" s="32" t="s">
        <v>19</v>
      </c>
      <c r="F116" s="33">
        <v>2.48</v>
      </c>
      <c r="G116" s="34">
        <v>84.14</v>
      </c>
      <c r="H116" s="34">
        <f t="shared" ref="H116:H117" si="40">G116*(1+$I$5)</f>
        <v>101.04372600000001</v>
      </c>
      <c r="I116" s="34">
        <f t="shared" si="38"/>
        <v>208.66720000000001</v>
      </c>
      <c r="J116" s="46">
        <f t="shared" si="39"/>
        <v>250.58844048</v>
      </c>
    </row>
    <row r="117" spans="1:10" ht="24">
      <c r="A117" s="45" t="s">
        <v>511</v>
      </c>
      <c r="B117" s="30">
        <v>93382</v>
      </c>
      <c r="C117" s="76" t="s">
        <v>29</v>
      </c>
      <c r="D117" s="31" t="s">
        <v>409</v>
      </c>
      <c r="E117" s="32" t="s">
        <v>18</v>
      </c>
      <c r="F117" s="33">
        <v>0.79</v>
      </c>
      <c r="G117" s="34">
        <v>20.02</v>
      </c>
      <c r="H117" s="34">
        <f t="shared" si="40"/>
        <v>24.042018000000002</v>
      </c>
      <c r="I117" s="34">
        <f t="shared" si="38"/>
        <v>15.815800000000001</v>
      </c>
      <c r="J117" s="46">
        <f t="shared" si="39"/>
        <v>18.993194220000003</v>
      </c>
    </row>
    <row r="118" spans="1:10" ht="36">
      <c r="A118" s="45" t="s">
        <v>512</v>
      </c>
      <c r="B118" s="30">
        <v>83534</v>
      </c>
      <c r="C118" s="76" t="s">
        <v>29</v>
      </c>
      <c r="D118" s="31" t="s">
        <v>158</v>
      </c>
      <c r="E118" s="32" t="s">
        <v>18</v>
      </c>
      <c r="F118" s="33">
        <v>0.54</v>
      </c>
      <c r="G118" s="34">
        <v>484.66</v>
      </c>
      <c r="H118" s="34">
        <f>G118*(1+$I$5)</f>
        <v>582.0281940000001</v>
      </c>
      <c r="I118" s="34">
        <f t="shared" si="38"/>
        <v>261.71640000000002</v>
      </c>
      <c r="J118" s="46">
        <f t="shared" si="39"/>
        <v>314.29522476000005</v>
      </c>
    </row>
    <row r="119" spans="1:10" ht="24">
      <c r="A119" s="45" t="s">
        <v>513</v>
      </c>
      <c r="B119" s="30">
        <v>95955</v>
      </c>
      <c r="C119" s="76" t="s">
        <v>29</v>
      </c>
      <c r="D119" s="31" t="s">
        <v>632</v>
      </c>
      <c r="E119" s="32" t="s">
        <v>18</v>
      </c>
      <c r="F119" s="33">
        <v>0.46</v>
      </c>
      <c r="G119" s="34">
        <v>2060.94</v>
      </c>
      <c r="H119" s="34">
        <f t="shared" ref="H119" si="41">G119*(1+$I$5)</f>
        <v>2474.9828460000003</v>
      </c>
      <c r="I119" s="34">
        <f t="shared" si="38"/>
        <v>948.03240000000005</v>
      </c>
      <c r="J119" s="46">
        <f t="shared" si="39"/>
        <v>1138.4921091600002</v>
      </c>
    </row>
    <row r="120" spans="1:10">
      <c r="A120" s="45" t="s">
        <v>356</v>
      </c>
      <c r="B120" s="30"/>
      <c r="C120" s="76"/>
      <c r="D120" s="153" t="s">
        <v>57</v>
      </c>
      <c r="E120" s="32" t="s">
        <v>2</v>
      </c>
      <c r="F120" s="33"/>
      <c r="G120" s="34"/>
      <c r="H120" s="34"/>
      <c r="I120" s="154"/>
      <c r="J120" s="155"/>
    </row>
    <row r="121" spans="1:10" ht="24">
      <c r="A121" s="45" t="s">
        <v>514</v>
      </c>
      <c r="B121" s="30">
        <v>95955</v>
      </c>
      <c r="C121" s="76" t="s">
        <v>29</v>
      </c>
      <c r="D121" s="31" t="s">
        <v>632</v>
      </c>
      <c r="E121" s="32" t="s">
        <v>18</v>
      </c>
      <c r="F121" s="33">
        <v>0.43</v>
      </c>
      <c r="G121" s="34">
        <v>2060.94</v>
      </c>
      <c r="H121" s="34">
        <f t="shared" ref="H121" si="42">G121*(1+$I$5)</f>
        <v>2474.9828460000003</v>
      </c>
      <c r="I121" s="34">
        <f t="shared" ref="I121" si="43">F121*G121</f>
        <v>886.20420000000001</v>
      </c>
      <c r="J121" s="46">
        <f t="shared" ref="J121" si="44">F121*H121</f>
        <v>1064.24262378</v>
      </c>
    </row>
    <row r="122" spans="1:10">
      <c r="A122" s="45" t="s">
        <v>357</v>
      </c>
      <c r="B122" s="30"/>
      <c r="C122" s="76"/>
      <c r="D122" s="153" t="s">
        <v>64</v>
      </c>
      <c r="E122" s="32"/>
      <c r="F122" s="33"/>
      <c r="G122" s="34"/>
      <c r="H122" s="34"/>
      <c r="I122" s="154"/>
      <c r="J122" s="155"/>
    </row>
    <row r="123" spans="1:10" ht="36">
      <c r="A123" s="45" t="s">
        <v>515</v>
      </c>
      <c r="B123" s="30">
        <v>87510</v>
      </c>
      <c r="C123" s="76" t="s">
        <v>29</v>
      </c>
      <c r="D123" s="31" t="s">
        <v>621</v>
      </c>
      <c r="E123" s="32" t="s">
        <v>19</v>
      </c>
      <c r="F123" s="33">
        <v>29.89</v>
      </c>
      <c r="G123" s="34">
        <v>84.14</v>
      </c>
      <c r="H123" s="34">
        <f t="shared" ref="H123:H124" si="45">G123*(1+$I$5)</f>
        <v>101.04372600000001</v>
      </c>
      <c r="I123" s="34">
        <f t="shared" ref="I123:I124" si="46">F123*G123</f>
        <v>2514.9446000000003</v>
      </c>
      <c r="J123" s="46">
        <f t="shared" ref="J123:J124" si="47">F123*H123</f>
        <v>3020.1969701400003</v>
      </c>
    </row>
    <row r="124" spans="1:10">
      <c r="A124" s="45" t="s">
        <v>516</v>
      </c>
      <c r="B124" s="30">
        <v>93184</v>
      </c>
      <c r="C124" s="76" t="s">
        <v>29</v>
      </c>
      <c r="D124" s="31" t="s">
        <v>379</v>
      </c>
      <c r="E124" s="32" t="s">
        <v>16</v>
      </c>
      <c r="F124" s="33">
        <v>8.1</v>
      </c>
      <c r="G124" s="34">
        <v>19.809999999999999</v>
      </c>
      <c r="H124" s="34">
        <f t="shared" si="45"/>
        <v>23.789829000000001</v>
      </c>
      <c r="I124" s="34">
        <f t="shared" si="46"/>
        <v>160.46099999999998</v>
      </c>
      <c r="J124" s="46">
        <f t="shared" si="47"/>
        <v>192.69761489999999</v>
      </c>
    </row>
    <row r="125" spans="1:10">
      <c r="A125" s="45" t="s">
        <v>358</v>
      </c>
      <c r="B125" s="30"/>
      <c r="C125" s="76"/>
      <c r="D125" s="153" t="s">
        <v>7</v>
      </c>
      <c r="E125" s="32"/>
      <c r="F125" s="33"/>
      <c r="G125" s="34"/>
      <c r="H125" s="34"/>
      <c r="I125" s="154"/>
      <c r="J125" s="155"/>
    </row>
    <row r="126" spans="1:10" ht="36">
      <c r="A126" s="45" t="s">
        <v>517</v>
      </c>
      <c r="B126" s="253" t="s">
        <v>719</v>
      </c>
      <c r="C126" s="254"/>
      <c r="D126" s="31" t="s">
        <v>380</v>
      </c>
      <c r="E126" s="32" t="s">
        <v>19</v>
      </c>
      <c r="F126" s="33">
        <v>18.489999999999998</v>
      </c>
      <c r="G126" s="34">
        <f>'COMPOSIÇÕES - REFORMAS'!H67</f>
        <v>43.258739999999996</v>
      </c>
      <c r="H126" s="34">
        <f>G126*(1+$I$5)</f>
        <v>51.949420865999997</v>
      </c>
      <c r="I126" s="34">
        <f t="shared" ref="I126:I128" si="48">F126*G126</f>
        <v>799.85410259999981</v>
      </c>
      <c r="J126" s="46">
        <f t="shared" ref="J126:J128" si="49">F126*H126</f>
        <v>960.54479181233989</v>
      </c>
    </row>
    <row r="127" spans="1:10">
      <c r="A127" s="45" t="s">
        <v>518</v>
      </c>
      <c r="B127" s="253" t="s">
        <v>720</v>
      </c>
      <c r="C127" s="254"/>
      <c r="D127" s="31" t="s">
        <v>635</v>
      </c>
      <c r="E127" s="32" t="s">
        <v>19</v>
      </c>
      <c r="F127" s="33">
        <v>18.489999999999998</v>
      </c>
      <c r="G127" s="34">
        <f>'COMPOSIÇÕES - REFORMAS'!H75</f>
        <v>102.03660000000001</v>
      </c>
      <c r="H127" s="34">
        <f>G127*(1+$I$5)</f>
        <v>122.53575294000002</v>
      </c>
      <c r="I127" s="34">
        <f t="shared" si="48"/>
        <v>1886.6567339999999</v>
      </c>
      <c r="J127" s="46">
        <f t="shared" si="49"/>
        <v>2265.6860718606004</v>
      </c>
    </row>
    <row r="128" spans="1:10" ht="24">
      <c r="A128" s="45" t="s">
        <v>519</v>
      </c>
      <c r="B128" s="253" t="s">
        <v>721</v>
      </c>
      <c r="C128" s="254"/>
      <c r="D128" s="31" t="s">
        <v>637</v>
      </c>
      <c r="E128" s="32" t="s">
        <v>19</v>
      </c>
      <c r="F128" s="33">
        <v>17.2</v>
      </c>
      <c r="G128" s="34">
        <f>'COMPOSIÇÕES - REFORMAS'!H86</f>
        <v>125.78</v>
      </c>
      <c r="H128" s="34">
        <f>G128*(1+$I$5)</f>
        <v>151.04920200000001</v>
      </c>
      <c r="I128" s="34">
        <f t="shared" si="48"/>
        <v>2163.4159999999997</v>
      </c>
      <c r="J128" s="46">
        <f t="shared" si="49"/>
        <v>2598.0462744000001</v>
      </c>
    </row>
    <row r="129" spans="1:10">
      <c r="A129" s="45" t="s">
        <v>359</v>
      </c>
      <c r="B129" s="30"/>
      <c r="C129" s="76"/>
      <c r="D129" s="153" t="s">
        <v>15</v>
      </c>
      <c r="E129" s="32"/>
      <c r="F129" s="33"/>
      <c r="G129" s="34"/>
      <c r="H129" s="34"/>
      <c r="I129" s="154"/>
      <c r="J129" s="155"/>
    </row>
    <row r="130" spans="1:10" ht="42.75" customHeight="1">
      <c r="A130" s="45" t="s">
        <v>520</v>
      </c>
      <c r="B130" s="253" t="s">
        <v>756</v>
      </c>
      <c r="C130" s="254"/>
      <c r="D130" s="31" t="s">
        <v>381</v>
      </c>
      <c r="E130" s="32" t="s">
        <v>62</v>
      </c>
      <c r="F130" s="33">
        <v>1</v>
      </c>
      <c r="G130" s="34">
        <v>942.62</v>
      </c>
      <c r="H130" s="34">
        <v>1132.93</v>
      </c>
      <c r="I130" s="34">
        <f t="shared" ref="I130:I141" si="50">F130*G130</f>
        <v>942.62</v>
      </c>
      <c r="J130" s="46">
        <f t="shared" ref="J130:J141" si="51">F130*H130</f>
        <v>1132.93</v>
      </c>
    </row>
    <row r="131" spans="1:10" ht="36">
      <c r="A131" s="45" t="s">
        <v>521</v>
      </c>
      <c r="B131" s="30" t="s">
        <v>382</v>
      </c>
      <c r="C131" s="76" t="s">
        <v>29</v>
      </c>
      <c r="D131" s="31" t="s">
        <v>383</v>
      </c>
      <c r="E131" s="32" t="s">
        <v>62</v>
      </c>
      <c r="F131" s="33">
        <v>1</v>
      </c>
      <c r="G131" s="34">
        <v>13.68</v>
      </c>
      <c r="H131" s="34">
        <f t="shared" ref="H131:H141" si="52">G131*(1+$I$5)</f>
        <v>16.428312000000002</v>
      </c>
      <c r="I131" s="34">
        <f t="shared" si="50"/>
        <v>13.68</v>
      </c>
      <c r="J131" s="46">
        <f t="shared" si="51"/>
        <v>16.428312000000002</v>
      </c>
    </row>
    <row r="132" spans="1:10" ht="39" customHeight="1">
      <c r="A132" s="45" t="s">
        <v>522</v>
      </c>
      <c r="B132" s="30">
        <v>93137</v>
      </c>
      <c r="C132" s="76" t="s">
        <v>29</v>
      </c>
      <c r="D132" s="31" t="s">
        <v>652</v>
      </c>
      <c r="E132" s="32" t="s">
        <v>62</v>
      </c>
      <c r="F132" s="33">
        <v>5</v>
      </c>
      <c r="G132" s="34">
        <v>128.9</v>
      </c>
      <c r="H132" s="34">
        <f t="shared" ref="H132:H133" si="53">G132*(1+$I$5)</f>
        <v>154.79601000000002</v>
      </c>
      <c r="I132" s="34">
        <f t="shared" si="50"/>
        <v>644.5</v>
      </c>
      <c r="J132" s="46">
        <f t="shared" si="51"/>
        <v>773.98005000000012</v>
      </c>
    </row>
    <row r="133" spans="1:10" ht="36">
      <c r="A133" s="45" t="s">
        <v>523</v>
      </c>
      <c r="B133" s="30">
        <v>93141</v>
      </c>
      <c r="C133" s="76" t="s">
        <v>29</v>
      </c>
      <c r="D133" s="31" t="s">
        <v>163</v>
      </c>
      <c r="E133" s="32" t="s">
        <v>62</v>
      </c>
      <c r="F133" s="33">
        <v>4</v>
      </c>
      <c r="G133" s="34">
        <v>130.22</v>
      </c>
      <c r="H133" s="34">
        <f t="shared" si="53"/>
        <v>156.38119800000001</v>
      </c>
      <c r="I133" s="34">
        <f t="shared" si="50"/>
        <v>520.88</v>
      </c>
      <c r="J133" s="46">
        <f t="shared" si="51"/>
        <v>625.52479200000005</v>
      </c>
    </row>
    <row r="134" spans="1:10" ht="36">
      <c r="A134" s="45" t="s">
        <v>524</v>
      </c>
      <c r="B134" s="30">
        <v>92027</v>
      </c>
      <c r="C134" s="76" t="s">
        <v>29</v>
      </c>
      <c r="D134" s="31" t="s">
        <v>423</v>
      </c>
      <c r="E134" s="32" t="s">
        <v>62</v>
      </c>
      <c r="F134" s="33">
        <v>3</v>
      </c>
      <c r="G134" s="34">
        <v>49.39</v>
      </c>
      <c r="H134" s="34">
        <f t="shared" ref="H134" si="54">G134*(1+$I$5)</f>
        <v>59.312451000000003</v>
      </c>
      <c r="I134" s="34">
        <f t="shared" si="50"/>
        <v>148.17000000000002</v>
      </c>
      <c r="J134" s="46">
        <f t="shared" si="51"/>
        <v>177.937353</v>
      </c>
    </row>
    <row r="135" spans="1:10" ht="36">
      <c r="A135" s="45" t="s">
        <v>525</v>
      </c>
      <c r="B135" s="30">
        <v>97584</v>
      </c>
      <c r="C135" s="76" t="s">
        <v>29</v>
      </c>
      <c r="D135" s="31" t="s">
        <v>654</v>
      </c>
      <c r="E135" s="32" t="s">
        <v>62</v>
      </c>
      <c r="F135" s="33">
        <v>1</v>
      </c>
      <c r="G135" s="34">
        <v>78.8</v>
      </c>
      <c r="H135" s="34">
        <f t="shared" si="52"/>
        <v>94.630920000000003</v>
      </c>
      <c r="I135" s="34">
        <f t="shared" si="50"/>
        <v>78.8</v>
      </c>
      <c r="J135" s="46">
        <f t="shared" si="51"/>
        <v>94.630920000000003</v>
      </c>
    </row>
    <row r="136" spans="1:10" ht="24">
      <c r="A136" s="45" t="s">
        <v>526</v>
      </c>
      <c r="B136" s="30">
        <v>97583</v>
      </c>
      <c r="C136" s="76" t="s">
        <v>29</v>
      </c>
      <c r="D136" s="31" t="s">
        <v>655</v>
      </c>
      <c r="E136" s="32" t="s">
        <v>62</v>
      </c>
      <c r="F136" s="33">
        <v>4</v>
      </c>
      <c r="G136" s="34">
        <v>56.73</v>
      </c>
      <c r="H136" s="34">
        <f t="shared" si="52"/>
        <v>68.127057000000008</v>
      </c>
      <c r="I136" s="34">
        <f t="shared" si="50"/>
        <v>226.92</v>
      </c>
      <c r="J136" s="46">
        <f t="shared" si="51"/>
        <v>272.50822800000003</v>
      </c>
    </row>
    <row r="137" spans="1:10" ht="48">
      <c r="A137" s="45" t="s">
        <v>527</v>
      </c>
      <c r="B137" s="30" t="s">
        <v>384</v>
      </c>
      <c r="C137" s="76" t="s">
        <v>29</v>
      </c>
      <c r="D137" s="31" t="s">
        <v>385</v>
      </c>
      <c r="E137" s="32" t="s">
        <v>62</v>
      </c>
      <c r="F137" s="33">
        <v>1</v>
      </c>
      <c r="G137" s="34">
        <v>55.74</v>
      </c>
      <c r="H137" s="34">
        <f t="shared" si="52"/>
        <v>66.93816600000001</v>
      </c>
      <c r="I137" s="34">
        <f t="shared" si="50"/>
        <v>55.74</v>
      </c>
      <c r="J137" s="46">
        <f t="shared" si="51"/>
        <v>66.93816600000001</v>
      </c>
    </row>
    <row r="138" spans="1:10" ht="36">
      <c r="A138" s="45" t="s">
        <v>528</v>
      </c>
      <c r="B138" s="30" t="s">
        <v>382</v>
      </c>
      <c r="C138" s="76" t="s">
        <v>29</v>
      </c>
      <c r="D138" s="31" t="s">
        <v>383</v>
      </c>
      <c r="E138" s="32" t="s">
        <v>62</v>
      </c>
      <c r="F138" s="33">
        <v>2</v>
      </c>
      <c r="G138" s="34">
        <v>53.58</v>
      </c>
      <c r="H138" s="34">
        <f t="shared" si="52"/>
        <v>64.344222000000002</v>
      </c>
      <c r="I138" s="34">
        <f t="shared" si="50"/>
        <v>107.16</v>
      </c>
      <c r="J138" s="46">
        <f t="shared" si="51"/>
        <v>128.688444</v>
      </c>
    </row>
    <row r="139" spans="1:10" ht="48">
      <c r="A139" s="45" t="s">
        <v>529</v>
      </c>
      <c r="B139" s="30">
        <v>84402</v>
      </c>
      <c r="C139" s="76" t="s">
        <v>29</v>
      </c>
      <c r="D139" s="31" t="s">
        <v>656</v>
      </c>
      <c r="E139" s="32" t="s">
        <v>62</v>
      </c>
      <c r="F139" s="33">
        <v>1</v>
      </c>
      <c r="G139" s="34">
        <v>62.91</v>
      </c>
      <c r="H139" s="34">
        <f t="shared" si="52"/>
        <v>75.548619000000002</v>
      </c>
      <c r="I139" s="34">
        <f t="shared" si="50"/>
        <v>62.91</v>
      </c>
      <c r="J139" s="46">
        <f t="shared" si="51"/>
        <v>75.548619000000002</v>
      </c>
    </row>
    <row r="140" spans="1:10" ht="24">
      <c r="A140" s="45" t="s">
        <v>530</v>
      </c>
      <c r="B140" s="30">
        <v>96985</v>
      </c>
      <c r="C140" s="76" t="s">
        <v>29</v>
      </c>
      <c r="D140" s="31" t="s">
        <v>630</v>
      </c>
      <c r="E140" s="32" t="s">
        <v>62</v>
      </c>
      <c r="F140" s="33">
        <v>1</v>
      </c>
      <c r="G140" s="34">
        <v>37.43</v>
      </c>
      <c r="H140" s="34">
        <f t="shared" si="52"/>
        <v>44.949687000000004</v>
      </c>
      <c r="I140" s="34">
        <f t="shared" si="50"/>
        <v>37.43</v>
      </c>
      <c r="J140" s="46">
        <f t="shared" si="51"/>
        <v>44.949687000000004</v>
      </c>
    </row>
    <row r="141" spans="1:10" ht="36">
      <c r="A141" s="45" t="s">
        <v>653</v>
      </c>
      <c r="B141" s="30" t="s">
        <v>226</v>
      </c>
      <c r="C141" s="76" t="s">
        <v>29</v>
      </c>
      <c r="D141" s="31" t="s">
        <v>321</v>
      </c>
      <c r="E141" s="32" t="s">
        <v>62</v>
      </c>
      <c r="F141" s="33">
        <v>1</v>
      </c>
      <c r="G141" s="34">
        <v>193.28</v>
      </c>
      <c r="H141" s="34">
        <f t="shared" si="52"/>
        <v>232.10995200000002</v>
      </c>
      <c r="I141" s="34">
        <f t="shared" si="50"/>
        <v>193.28</v>
      </c>
      <c r="J141" s="46">
        <f t="shared" si="51"/>
        <v>232.10995200000002</v>
      </c>
    </row>
    <row r="142" spans="1:10">
      <c r="A142" s="45" t="s">
        <v>360</v>
      </c>
      <c r="B142" s="30"/>
      <c r="C142" s="76"/>
      <c r="D142" s="153" t="s">
        <v>6</v>
      </c>
      <c r="E142" s="32"/>
      <c r="F142" s="33"/>
      <c r="G142" s="34"/>
      <c r="H142" s="34"/>
      <c r="I142" s="154"/>
      <c r="J142" s="155"/>
    </row>
    <row r="143" spans="1:10">
      <c r="A143" s="45" t="s">
        <v>531</v>
      </c>
      <c r="B143" s="30">
        <v>87874</v>
      </c>
      <c r="C143" s="76" t="s">
        <v>29</v>
      </c>
      <c r="D143" s="31" t="s">
        <v>20</v>
      </c>
      <c r="E143" s="32" t="s">
        <v>19</v>
      </c>
      <c r="F143" s="33">
        <v>59.78</v>
      </c>
      <c r="G143" s="34">
        <v>3.69</v>
      </c>
      <c r="H143" s="34">
        <f t="shared" ref="H143:H146" si="55">G143*(1+$I$5)</f>
        <v>4.4313210000000005</v>
      </c>
      <c r="I143" s="34">
        <f t="shared" ref="I143:I149" si="56">F143*G143</f>
        <v>220.5882</v>
      </c>
      <c r="J143" s="46">
        <f t="shared" ref="J143:J149" si="57">F143*H143</f>
        <v>264.90436938000005</v>
      </c>
    </row>
    <row r="144" spans="1:10" ht="48">
      <c r="A144" s="45" t="s">
        <v>532</v>
      </c>
      <c r="B144" s="30">
        <v>87777</v>
      </c>
      <c r="C144" s="76" t="s">
        <v>29</v>
      </c>
      <c r="D144" s="31" t="s">
        <v>624</v>
      </c>
      <c r="E144" s="32" t="s">
        <v>19</v>
      </c>
      <c r="F144" s="33">
        <v>29.89</v>
      </c>
      <c r="G144" s="34">
        <v>42.9</v>
      </c>
      <c r="H144" s="34">
        <f t="shared" si="55"/>
        <v>51.518610000000002</v>
      </c>
      <c r="I144" s="34">
        <f t="shared" si="56"/>
        <v>1282.2809999999999</v>
      </c>
      <c r="J144" s="46">
        <f t="shared" si="57"/>
        <v>1539.8912529000002</v>
      </c>
    </row>
    <row r="145" spans="1:10" ht="24">
      <c r="A145" s="45" t="s">
        <v>533</v>
      </c>
      <c r="B145" s="30">
        <v>87554</v>
      </c>
      <c r="C145" s="76" t="s">
        <v>29</v>
      </c>
      <c r="D145" s="31" t="s">
        <v>386</v>
      </c>
      <c r="E145" s="32" t="s">
        <v>19</v>
      </c>
      <c r="F145" s="33">
        <v>29.89</v>
      </c>
      <c r="G145" s="34">
        <v>15.87</v>
      </c>
      <c r="H145" s="34">
        <f t="shared" si="55"/>
        <v>19.058282999999999</v>
      </c>
      <c r="I145" s="34">
        <f t="shared" si="56"/>
        <v>474.35429999999997</v>
      </c>
      <c r="J145" s="46">
        <f t="shared" si="57"/>
        <v>569.65207886999997</v>
      </c>
    </row>
    <row r="146" spans="1:10" ht="48">
      <c r="A146" s="45" t="s">
        <v>534</v>
      </c>
      <c r="B146" s="30">
        <v>87264</v>
      </c>
      <c r="C146" s="76" t="s">
        <v>29</v>
      </c>
      <c r="D146" s="31" t="s">
        <v>657</v>
      </c>
      <c r="E146" s="32" t="s">
        <v>19</v>
      </c>
      <c r="F146" s="33">
        <v>29.89</v>
      </c>
      <c r="G146" s="34">
        <v>41.95</v>
      </c>
      <c r="H146" s="34">
        <f t="shared" si="55"/>
        <v>50.377755000000008</v>
      </c>
      <c r="I146" s="34">
        <f t="shared" si="56"/>
        <v>1253.8855000000001</v>
      </c>
      <c r="J146" s="46">
        <f t="shared" si="57"/>
        <v>1505.7910969500003</v>
      </c>
    </row>
    <row r="147" spans="1:10">
      <c r="A147" s="45" t="s">
        <v>361</v>
      </c>
      <c r="B147" s="30"/>
      <c r="C147" s="76"/>
      <c r="D147" s="153" t="s">
        <v>310</v>
      </c>
      <c r="E147" s="32"/>
      <c r="F147" s="33" t="s">
        <v>74</v>
      </c>
      <c r="G147" s="34"/>
      <c r="H147" s="34"/>
      <c r="I147" s="34"/>
      <c r="J147" s="46"/>
    </row>
    <row r="148" spans="1:10" ht="36">
      <c r="A148" s="45" t="s">
        <v>407</v>
      </c>
      <c r="B148" s="30">
        <v>98681</v>
      </c>
      <c r="C148" s="76" t="s">
        <v>29</v>
      </c>
      <c r="D148" s="31" t="s">
        <v>658</v>
      </c>
      <c r="E148" s="32" t="s">
        <v>19</v>
      </c>
      <c r="F148" s="33">
        <v>9</v>
      </c>
      <c r="G148" s="34">
        <v>22.57</v>
      </c>
      <c r="H148" s="34">
        <f t="shared" ref="H148:H149" si="58">G148*(1+$I$5)</f>
        <v>27.104313000000001</v>
      </c>
      <c r="I148" s="34">
        <f t="shared" si="56"/>
        <v>203.13</v>
      </c>
      <c r="J148" s="46">
        <f t="shared" si="57"/>
        <v>243.938817</v>
      </c>
    </row>
    <row r="149" spans="1:10" ht="36">
      <c r="A149" s="45" t="s">
        <v>408</v>
      </c>
      <c r="B149" s="30">
        <v>87247</v>
      </c>
      <c r="C149" s="76" t="s">
        <v>29</v>
      </c>
      <c r="D149" s="31" t="s">
        <v>659</v>
      </c>
      <c r="E149" s="32" t="s">
        <v>19</v>
      </c>
      <c r="F149" s="33">
        <v>9</v>
      </c>
      <c r="G149" s="34">
        <v>33.28</v>
      </c>
      <c r="H149" s="34">
        <f t="shared" si="58"/>
        <v>39.965952000000001</v>
      </c>
      <c r="I149" s="34">
        <f t="shared" si="56"/>
        <v>299.52</v>
      </c>
      <c r="J149" s="46">
        <f t="shared" si="57"/>
        <v>359.69356800000003</v>
      </c>
    </row>
    <row r="150" spans="1:10">
      <c r="A150" s="45" t="s">
        <v>362</v>
      </c>
      <c r="B150" s="30"/>
      <c r="C150" s="76"/>
      <c r="D150" s="153" t="s">
        <v>8</v>
      </c>
      <c r="E150" s="32"/>
      <c r="F150" s="33"/>
      <c r="G150" s="34"/>
      <c r="H150" s="34"/>
      <c r="I150" s="154"/>
      <c r="J150" s="155"/>
    </row>
    <row r="151" spans="1:10">
      <c r="A151" s="45" t="s">
        <v>535</v>
      </c>
      <c r="B151" s="30">
        <v>91324</v>
      </c>
      <c r="C151" s="76" t="s">
        <v>29</v>
      </c>
      <c r="D151" s="31" t="s">
        <v>387</v>
      </c>
      <c r="E151" s="32" t="s">
        <v>62</v>
      </c>
      <c r="F151" s="33">
        <v>1</v>
      </c>
      <c r="G151" s="34">
        <v>561.53</v>
      </c>
      <c r="H151" s="34">
        <f t="shared" ref="H151:H152" si="59">G151*(1+$I$5)</f>
        <v>674.34137699999997</v>
      </c>
      <c r="I151" s="34">
        <f t="shared" ref="I151:I152" si="60">F151*G151</f>
        <v>561.53</v>
      </c>
      <c r="J151" s="46">
        <f t="shared" ref="J151:J152" si="61">F151*H151</f>
        <v>674.34137699999997</v>
      </c>
    </row>
    <row r="152" spans="1:10">
      <c r="A152" s="45" t="s">
        <v>536</v>
      </c>
      <c r="B152" s="30">
        <v>84847</v>
      </c>
      <c r="C152" s="76" t="s">
        <v>29</v>
      </c>
      <c r="D152" s="31" t="s">
        <v>388</v>
      </c>
      <c r="E152" s="32" t="s">
        <v>19</v>
      </c>
      <c r="F152" s="33">
        <v>6.6</v>
      </c>
      <c r="G152" s="34">
        <v>550.45000000000005</v>
      </c>
      <c r="H152" s="34">
        <f t="shared" si="59"/>
        <v>661.03540500000008</v>
      </c>
      <c r="I152" s="34">
        <f t="shared" si="60"/>
        <v>3632.9700000000003</v>
      </c>
      <c r="J152" s="46">
        <f t="shared" si="61"/>
        <v>4362.8336730000001</v>
      </c>
    </row>
    <row r="153" spans="1:10">
      <c r="A153" s="45" t="s">
        <v>363</v>
      </c>
      <c r="B153" s="30"/>
      <c r="C153" s="76"/>
      <c r="D153" s="153" t="s">
        <v>3</v>
      </c>
      <c r="E153" s="32"/>
      <c r="F153" s="33"/>
      <c r="G153" s="34"/>
      <c r="H153" s="34"/>
      <c r="I153" s="154"/>
      <c r="J153" s="155"/>
    </row>
    <row r="154" spans="1:10" ht="24">
      <c r="A154" s="45" t="s">
        <v>537</v>
      </c>
      <c r="B154" s="30">
        <v>88431</v>
      </c>
      <c r="C154" s="76" t="s">
        <v>29</v>
      </c>
      <c r="D154" s="31" t="s">
        <v>625</v>
      </c>
      <c r="E154" s="32" t="s">
        <v>19</v>
      </c>
      <c r="F154" s="33">
        <v>29.89</v>
      </c>
      <c r="G154" s="34">
        <v>17.2</v>
      </c>
      <c r="H154" s="34">
        <f t="shared" ref="H154:H156" si="62">G154*(1+$I$5)</f>
        <v>20.655480000000001</v>
      </c>
      <c r="I154" s="34">
        <f t="shared" ref="I154:I156" si="63">F154*G154</f>
        <v>514.10799999999995</v>
      </c>
      <c r="J154" s="46">
        <f t="shared" ref="J154:J156" si="64">F154*H154</f>
        <v>617.39229720000003</v>
      </c>
    </row>
    <row r="155" spans="1:10" ht="24">
      <c r="A155" s="45" t="s">
        <v>538</v>
      </c>
      <c r="B155" s="30" t="s">
        <v>390</v>
      </c>
      <c r="C155" s="76" t="s">
        <v>29</v>
      </c>
      <c r="D155" s="31" t="s">
        <v>389</v>
      </c>
      <c r="E155" s="32" t="s">
        <v>19</v>
      </c>
      <c r="F155" s="33">
        <v>4.26</v>
      </c>
      <c r="G155" s="34">
        <v>18.2</v>
      </c>
      <c r="H155" s="34">
        <f t="shared" si="62"/>
        <v>21.856380000000001</v>
      </c>
      <c r="I155" s="34">
        <f t="shared" si="63"/>
        <v>77.531999999999996</v>
      </c>
      <c r="J155" s="46">
        <f t="shared" si="64"/>
        <v>93.108178800000005</v>
      </c>
    </row>
    <row r="156" spans="1:10" ht="24">
      <c r="A156" s="45" t="s">
        <v>539</v>
      </c>
      <c r="B156" s="30">
        <v>6082</v>
      </c>
      <c r="C156" s="76" t="s">
        <v>29</v>
      </c>
      <c r="D156" s="31" t="s">
        <v>391</v>
      </c>
      <c r="E156" s="32" t="s">
        <v>19</v>
      </c>
      <c r="F156" s="33">
        <v>13.2</v>
      </c>
      <c r="G156" s="34">
        <v>13.9</v>
      </c>
      <c r="H156" s="34">
        <f t="shared" si="62"/>
        <v>16.692510000000002</v>
      </c>
      <c r="I156" s="34">
        <f t="shared" si="63"/>
        <v>183.48</v>
      </c>
      <c r="J156" s="46">
        <f t="shared" si="64"/>
        <v>220.34113200000002</v>
      </c>
    </row>
    <row r="157" spans="1:10">
      <c r="A157" s="45"/>
      <c r="B157" s="30"/>
      <c r="C157" s="76"/>
      <c r="D157" s="153" t="s">
        <v>412</v>
      </c>
      <c r="E157" s="32"/>
      <c r="F157" s="33"/>
      <c r="G157" s="34"/>
      <c r="H157" s="34"/>
      <c r="I157" s="154"/>
      <c r="J157" s="155"/>
    </row>
    <row r="158" spans="1:10" ht="48">
      <c r="A158" s="45" t="s">
        <v>540</v>
      </c>
      <c r="B158" s="30">
        <v>91785</v>
      </c>
      <c r="C158" s="76" t="s">
        <v>29</v>
      </c>
      <c r="D158" s="31" t="s">
        <v>660</v>
      </c>
      <c r="E158" s="32" t="s">
        <v>16</v>
      </c>
      <c r="F158" s="33">
        <v>5</v>
      </c>
      <c r="G158" s="34">
        <v>32.380000000000003</v>
      </c>
      <c r="H158" s="34">
        <f t="shared" ref="H158:H166" si="65">G158*(1+$I$5)</f>
        <v>38.885142000000009</v>
      </c>
      <c r="I158" s="34">
        <f t="shared" ref="I158:I166" si="66">F158*G158</f>
        <v>161.9</v>
      </c>
      <c r="J158" s="46">
        <f t="shared" ref="J158:J166" si="67">F158*H158</f>
        <v>194.42571000000004</v>
      </c>
    </row>
    <row r="159" spans="1:10" ht="48">
      <c r="A159" s="45" t="s">
        <v>541</v>
      </c>
      <c r="B159" s="30">
        <v>89957</v>
      </c>
      <c r="C159" s="76" t="s">
        <v>29</v>
      </c>
      <c r="D159" s="31" t="s">
        <v>661</v>
      </c>
      <c r="E159" s="32" t="s">
        <v>21</v>
      </c>
      <c r="F159" s="33">
        <v>1</v>
      </c>
      <c r="G159" s="34">
        <v>107.71</v>
      </c>
      <c r="H159" s="34">
        <f t="shared" ref="H159:H160" si="68">G159*(1+$I$5)</f>
        <v>129.348939</v>
      </c>
      <c r="I159" s="34">
        <f t="shared" ref="I159:I160" si="69">F159*G159</f>
        <v>107.71</v>
      </c>
      <c r="J159" s="46">
        <f t="shared" ref="J159:J160" si="70">F159*H159</f>
        <v>129.348939</v>
      </c>
    </row>
    <row r="160" spans="1:10" ht="24">
      <c r="A160" s="45" t="s">
        <v>542</v>
      </c>
      <c r="B160" s="30">
        <v>89353</v>
      </c>
      <c r="C160" s="76" t="s">
        <v>29</v>
      </c>
      <c r="D160" s="31" t="s">
        <v>662</v>
      </c>
      <c r="E160" s="32" t="s">
        <v>62</v>
      </c>
      <c r="F160" s="33">
        <v>1</v>
      </c>
      <c r="G160" s="34">
        <v>33.43</v>
      </c>
      <c r="H160" s="34">
        <f t="shared" si="68"/>
        <v>40.146087000000001</v>
      </c>
      <c r="I160" s="34">
        <f t="shared" si="69"/>
        <v>33.43</v>
      </c>
      <c r="J160" s="46">
        <f t="shared" si="70"/>
        <v>40.146087000000001</v>
      </c>
    </row>
    <row r="161" spans="1:10">
      <c r="A161" s="45" t="s">
        <v>543</v>
      </c>
      <c r="B161" s="253" t="s">
        <v>674</v>
      </c>
      <c r="C161" s="254"/>
      <c r="D161" s="31" t="s">
        <v>393</v>
      </c>
      <c r="E161" s="32" t="s">
        <v>21</v>
      </c>
      <c r="F161" s="33">
        <v>1</v>
      </c>
      <c r="G161" s="34">
        <f>'COMPOSIÇÕES - REFORMAS'!H97</f>
        <v>188.9545</v>
      </c>
      <c r="H161" s="34">
        <f t="shared" si="65"/>
        <v>226.91545905000001</v>
      </c>
      <c r="I161" s="34">
        <f t="shared" si="66"/>
        <v>188.9545</v>
      </c>
      <c r="J161" s="46">
        <f t="shared" si="67"/>
        <v>226.91545905000001</v>
      </c>
    </row>
    <row r="162" spans="1:10" ht="36">
      <c r="A162" s="45" t="s">
        <v>544</v>
      </c>
      <c r="B162" s="30">
        <v>86936</v>
      </c>
      <c r="C162" s="76" t="s">
        <v>29</v>
      </c>
      <c r="D162" s="31" t="s">
        <v>392</v>
      </c>
      <c r="E162" s="32" t="s">
        <v>62</v>
      </c>
      <c r="F162" s="33">
        <v>1</v>
      </c>
      <c r="G162" s="34">
        <v>273.33999999999997</v>
      </c>
      <c r="H162" s="34">
        <f t="shared" si="65"/>
        <v>328.254006</v>
      </c>
      <c r="I162" s="34">
        <f t="shared" si="66"/>
        <v>273.33999999999997</v>
      </c>
      <c r="J162" s="46">
        <f t="shared" si="67"/>
        <v>328.254006</v>
      </c>
    </row>
    <row r="163" spans="1:10" ht="36">
      <c r="A163" s="45" t="s">
        <v>545</v>
      </c>
      <c r="B163" s="30">
        <v>86910</v>
      </c>
      <c r="C163" s="76" t="s">
        <v>29</v>
      </c>
      <c r="D163" s="31" t="s">
        <v>65</v>
      </c>
      <c r="E163" s="32" t="s">
        <v>62</v>
      </c>
      <c r="F163" s="33">
        <v>1</v>
      </c>
      <c r="G163" s="34">
        <v>80.400000000000006</v>
      </c>
      <c r="H163" s="34">
        <f t="shared" si="65"/>
        <v>96.552360000000007</v>
      </c>
      <c r="I163" s="34">
        <f t="shared" si="66"/>
        <v>80.400000000000006</v>
      </c>
      <c r="J163" s="46">
        <f t="shared" si="67"/>
        <v>96.552360000000007</v>
      </c>
    </row>
    <row r="164" spans="1:10" ht="24">
      <c r="A164" s="45" t="s">
        <v>546</v>
      </c>
      <c r="B164" s="30">
        <v>98110</v>
      </c>
      <c r="C164" s="76" t="s">
        <v>29</v>
      </c>
      <c r="D164" s="31" t="s">
        <v>669</v>
      </c>
      <c r="E164" s="32" t="s">
        <v>62</v>
      </c>
      <c r="F164" s="33">
        <v>1</v>
      </c>
      <c r="G164" s="34">
        <v>295.57</v>
      </c>
      <c r="H164" s="34">
        <f t="shared" ref="H164" si="71">G164*(1+$I$5)</f>
        <v>354.95001300000001</v>
      </c>
      <c r="I164" s="34">
        <f t="shared" si="66"/>
        <v>295.57</v>
      </c>
      <c r="J164" s="46">
        <f t="shared" si="67"/>
        <v>354.95001300000001</v>
      </c>
    </row>
    <row r="165" spans="1:10" ht="36">
      <c r="A165" s="45" t="s">
        <v>806</v>
      </c>
      <c r="B165" s="30" t="s">
        <v>226</v>
      </c>
      <c r="C165" s="76" t="s">
        <v>29</v>
      </c>
      <c r="D165" s="31" t="s">
        <v>321</v>
      </c>
      <c r="E165" s="32" t="s">
        <v>62</v>
      </c>
      <c r="F165" s="33">
        <v>1</v>
      </c>
      <c r="G165" s="34">
        <v>193.28</v>
      </c>
      <c r="H165" s="34">
        <f t="shared" si="65"/>
        <v>232.10995200000002</v>
      </c>
      <c r="I165" s="34">
        <f t="shared" si="66"/>
        <v>193.28</v>
      </c>
      <c r="J165" s="46">
        <f t="shared" si="67"/>
        <v>232.10995200000002</v>
      </c>
    </row>
    <row r="166" spans="1:10" ht="24">
      <c r="A166" s="45" t="s">
        <v>807</v>
      </c>
      <c r="B166" s="30">
        <v>98078</v>
      </c>
      <c r="C166" s="76" t="s">
        <v>29</v>
      </c>
      <c r="D166" s="31" t="s">
        <v>670</v>
      </c>
      <c r="E166" s="32" t="s">
        <v>62</v>
      </c>
      <c r="F166" s="33">
        <v>1</v>
      </c>
      <c r="G166" s="34">
        <v>2736.96</v>
      </c>
      <c r="H166" s="34">
        <f t="shared" si="65"/>
        <v>3286.8152640000003</v>
      </c>
      <c r="I166" s="34">
        <f t="shared" si="66"/>
        <v>2736.96</v>
      </c>
      <c r="J166" s="46">
        <f t="shared" si="67"/>
        <v>3286.8152640000003</v>
      </c>
    </row>
    <row r="167" spans="1:10">
      <c r="A167" s="45" t="s">
        <v>808</v>
      </c>
      <c r="B167" s="30"/>
      <c r="C167" s="76"/>
      <c r="D167" s="153" t="s">
        <v>394</v>
      </c>
      <c r="E167" s="32"/>
      <c r="F167" s="33"/>
      <c r="G167" s="34"/>
      <c r="H167" s="34"/>
      <c r="I167" s="154"/>
      <c r="J167" s="155"/>
    </row>
    <row r="168" spans="1:10" ht="24">
      <c r="A168" s="45" t="s">
        <v>809</v>
      </c>
      <c r="B168" s="30">
        <v>93396</v>
      </c>
      <c r="C168" s="76" t="s">
        <v>29</v>
      </c>
      <c r="D168" s="31" t="s">
        <v>395</v>
      </c>
      <c r="E168" s="32" t="s">
        <v>62</v>
      </c>
      <c r="F168" s="33">
        <v>1</v>
      </c>
      <c r="G168" s="34">
        <v>407.86</v>
      </c>
      <c r="H168" s="34">
        <f t="shared" ref="H168:H169" si="72">G168*(1+$I$5)</f>
        <v>489.79907400000008</v>
      </c>
      <c r="I168" s="34">
        <f t="shared" ref="I168:I170" si="73">F168*G168</f>
        <v>407.86</v>
      </c>
      <c r="J168" s="46">
        <f t="shared" ref="J168:J170" si="74">F168*H168</f>
        <v>489.79907400000008</v>
      </c>
    </row>
    <row r="169" spans="1:10" ht="24">
      <c r="A169" s="45" t="s">
        <v>810</v>
      </c>
      <c r="B169" s="30">
        <v>96117</v>
      </c>
      <c r="C169" s="76" t="s">
        <v>29</v>
      </c>
      <c r="D169" s="31" t="s">
        <v>671</v>
      </c>
      <c r="E169" s="32" t="s">
        <v>19</v>
      </c>
      <c r="F169" s="33">
        <v>9</v>
      </c>
      <c r="G169" s="34">
        <v>123.01</v>
      </c>
      <c r="H169" s="34">
        <f t="shared" si="72"/>
        <v>147.72270900000001</v>
      </c>
      <c r="I169" s="34">
        <f t="shared" si="73"/>
        <v>1107.0900000000001</v>
      </c>
      <c r="J169" s="46">
        <f t="shared" si="74"/>
        <v>1329.5043810000002</v>
      </c>
    </row>
    <row r="170" spans="1:10">
      <c r="A170" s="45" t="s">
        <v>811</v>
      </c>
      <c r="B170" s="253" t="s">
        <v>728</v>
      </c>
      <c r="C170" s="254"/>
      <c r="D170" s="31" t="s">
        <v>23</v>
      </c>
      <c r="E170" s="32" t="s">
        <v>19</v>
      </c>
      <c r="F170" s="33">
        <v>10.29</v>
      </c>
      <c r="G170" s="34">
        <v>1.69</v>
      </c>
      <c r="H170" s="34">
        <f>G170*(1+$I$5)</f>
        <v>2.0295209999999999</v>
      </c>
      <c r="I170" s="34">
        <f t="shared" si="73"/>
        <v>17.390099999999997</v>
      </c>
      <c r="J170" s="46">
        <f t="shared" si="74"/>
        <v>20.883771089999996</v>
      </c>
    </row>
    <row r="171" spans="1:10">
      <c r="A171" s="260" t="s">
        <v>712</v>
      </c>
      <c r="B171" s="261"/>
      <c r="C171" s="261"/>
      <c r="D171" s="261"/>
      <c r="E171" s="261"/>
      <c r="F171" s="261"/>
      <c r="G171" s="261"/>
      <c r="H171" s="261"/>
      <c r="I171" s="48">
        <f>SUM(I109:I170)</f>
        <v>28548.580236600003</v>
      </c>
      <c r="J171" s="48">
        <f>SUM(J109:J170)</f>
        <v>34284.927648132943</v>
      </c>
    </row>
    <row r="172" spans="1:10">
      <c r="A172" s="43" t="s">
        <v>115</v>
      </c>
      <c r="B172" s="35"/>
      <c r="C172" s="27"/>
      <c r="D172" s="28" t="s">
        <v>25</v>
      </c>
      <c r="E172" s="36"/>
      <c r="F172" s="37"/>
      <c r="G172" s="38"/>
      <c r="H172" s="38"/>
      <c r="I172" s="29"/>
      <c r="J172" s="44"/>
    </row>
    <row r="173" spans="1:10" ht="25.5">
      <c r="A173" s="45" t="s">
        <v>547</v>
      </c>
      <c r="B173" s="30"/>
      <c r="C173" s="76"/>
      <c r="D173" s="153" t="s">
        <v>425</v>
      </c>
      <c r="E173" s="32"/>
      <c r="F173" s="33"/>
      <c r="G173" s="34"/>
      <c r="H173" s="34"/>
      <c r="I173" s="34"/>
      <c r="J173" s="46"/>
    </row>
    <row r="174" spans="1:10" ht="48">
      <c r="A174" s="45" t="s">
        <v>548</v>
      </c>
      <c r="B174" s="30">
        <v>87264</v>
      </c>
      <c r="C174" s="76" t="s">
        <v>29</v>
      </c>
      <c r="D174" s="31" t="s">
        <v>657</v>
      </c>
      <c r="E174" s="32" t="s">
        <v>19</v>
      </c>
      <c r="F174" s="33">
        <v>0.68</v>
      </c>
      <c r="G174" s="34">
        <v>41.95</v>
      </c>
      <c r="H174" s="34">
        <f t="shared" ref="H174" si="75">G174*(1+$I$5)</f>
        <v>50.377755000000008</v>
      </c>
      <c r="I174" s="34">
        <f t="shared" ref="I174:I181" si="76">F174*G174</f>
        <v>28.526000000000003</v>
      </c>
      <c r="J174" s="46">
        <f t="shared" ref="J174:J181" si="77">F174*H174</f>
        <v>34.256873400000011</v>
      </c>
    </row>
    <row r="175" spans="1:10">
      <c r="A175" s="45" t="s">
        <v>549</v>
      </c>
      <c r="B175" s="30">
        <v>94305</v>
      </c>
      <c r="C175" s="76" t="s">
        <v>29</v>
      </c>
      <c r="D175" s="31" t="s">
        <v>375</v>
      </c>
      <c r="E175" s="32" t="s">
        <v>18</v>
      </c>
      <c r="F175" s="33">
        <v>0.23</v>
      </c>
      <c r="G175" s="34">
        <v>23.24</v>
      </c>
      <c r="H175" s="34">
        <f>G175*(1+$I$5)</f>
        <v>27.908916000000001</v>
      </c>
      <c r="I175" s="34">
        <f t="shared" si="76"/>
        <v>5.3452000000000002</v>
      </c>
      <c r="J175" s="46">
        <f t="shared" si="77"/>
        <v>6.4190506800000007</v>
      </c>
    </row>
    <row r="176" spans="1:10">
      <c r="A176" s="45" t="s">
        <v>550</v>
      </c>
      <c r="B176" s="30">
        <v>87874</v>
      </c>
      <c r="C176" s="76" t="s">
        <v>29</v>
      </c>
      <c r="D176" s="31" t="s">
        <v>20</v>
      </c>
      <c r="E176" s="32" t="s">
        <v>19</v>
      </c>
      <c r="F176" s="33">
        <v>0.68</v>
      </c>
      <c r="G176" s="34">
        <v>3.69</v>
      </c>
      <c r="H176" s="34">
        <f t="shared" ref="H176:H180" si="78">G176*(1+$I$5)</f>
        <v>4.4313210000000005</v>
      </c>
      <c r="I176" s="34">
        <f t="shared" si="76"/>
        <v>2.5092000000000003</v>
      </c>
      <c r="J176" s="46">
        <f t="shared" si="77"/>
        <v>3.0132982800000008</v>
      </c>
    </row>
    <row r="177" spans="1:10" ht="48">
      <c r="A177" s="45" t="s">
        <v>551</v>
      </c>
      <c r="B177" s="30">
        <v>87777</v>
      </c>
      <c r="C177" s="76" t="s">
        <v>29</v>
      </c>
      <c r="D177" s="31" t="s">
        <v>624</v>
      </c>
      <c r="E177" s="32" t="s">
        <v>19</v>
      </c>
      <c r="F177" s="33">
        <v>0.68</v>
      </c>
      <c r="G177" s="34">
        <v>42.9</v>
      </c>
      <c r="H177" s="34">
        <f t="shared" si="78"/>
        <v>51.518610000000002</v>
      </c>
      <c r="I177" s="34">
        <f t="shared" si="76"/>
        <v>29.172000000000001</v>
      </c>
      <c r="J177" s="46">
        <f t="shared" si="77"/>
        <v>35.032654800000003</v>
      </c>
    </row>
    <row r="178" spans="1:10" ht="24">
      <c r="A178" s="45" t="s">
        <v>552</v>
      </c>
      <c r="B178" s="30">
        <v>88431</v>
      </c>
      <c r="C178" s="76" t="s">
        <v>29</v>
      </c>
      <c r="D178" s="31" t="s">
        <v>625</v>
      </c>
      <c r="E178" s="32" t="s">
        <v>19</v>
      </c>
      <c r="F178" s="33">
        <v>0.68</v>
      </c>
      <c r="G178" s="34">
        <v>17.2</v>
      </c>
      <c r="H178" s="34">
        <f t="shared" si="78"/>
        <v>20.655480000000001</v>
      </c>
      <c r="I178" s="34">
        <f t="shared" si="76"/>
        <v>11.696</v>
      </c>
      <c r="J178" s="46">
        <f t="shared" si="77"/>
        <v>14.045726400000001</v>
      </c>
    </row>
    <row r="179" spans="1:10" s="102" customFormat="1" ht="48">
      <c r="A179" s="45" t="s">
        <v>553</v>
      </c>
      <c r="B179" s="191">
        <v>94993</v>
      </c>
      <c r="C179" s="76" t="s">
        <v>29</v>
      </c>
      <c r="D179" s="31" t="s">
        <v>313</v>
      </c>
      <c r="E179" s="32" t="s">
        <v>19</v>
      </c>
      <c r="F179" s="33">
        <v>0.34</v>
      </c>
      <c r="G179" s="34">
        <v>47.2</v>
      </c>
      <c r="H179" s="34">
        <f t="shared" si="78"/>
        <v>56.682480000000005</v>
      </c>
      <c r="I179" s="34">
        <f t="shared" si="76"/>
        <v>16.048000000000002</v>
      </c>
      <c r="J179" s="46">
        <f t="shared" si="77"/>
        <v>19.272043200000002</v>
      </c>
    </row>
    <row r="180" spans="1:10" ht="36">
      <c r="A180" s="45" t="s">
        <v>554</v>
      </c>
      <c r="B180" s="30">
        <v>92335</v>
      </c>
      <c r="C180" s="76" t="s">
        <v>29</v>
      </c>
      <c r="D180" s="31" t="s">
        <v>672</v>
      </c>
      <c r="E180" s="32" t="s">
        <v>16</v>
      </c>
      <c r="F180" s="33">
        <v>21</v>
      </c>
      <c r="G180" s="34">
        <v>52.03</v>
      </c>
      <c r="H180" s="34">
        <f t="shared" si="78"/>
        <v>62.482827000000007</v>
      </c>
      <c r="I180" s="34">
        <f t="shared" si="76"/>
        <v>1092.6300000000001</v>
      </c>
      <c r="J180" s="46">
        <f t="shared" si="77"/>
        <v>1312.1393670000002</v>
      </c>
    </row>
    <row r="181" spans="1:10">
      <c r="A181" s="45" t="s">
        <v>555</v>
      </c>
      <c r="B181" s="253" t="s">
        <v>728</v>
      </c>
      <c r="C181" s="254"/>
      <c r="D181" s="31" t="s">
        <v>424</v>
      </c>
      <c r="E181" s="32" t="s">
        <v>19</v>
      </c>
      <c r="F181" s="33">
        <v>434.9</v>
      </c>
      <c r="G181" s="34">
        <f>'COMPOSIÇÕES - REFORMAS'!H188</f>
        <v>0.52795999999999998</v>
      </c>
      <c r="H181" s="34">
        <f>G181*(1+$I$5)</f>
        <v>0.63402716400000003</v>
      </c>
      <c r="I181" s="34">
        <f t="shared" si="76"/>
        <v>229.60980399999997</v>
      </c>
      <c r="J181" s="46">
        <f t="shared" si="77"/>
        <v>275.73841362360002</v>
      </c>
    </row>
    <row r="182" spans="1:10" ht="13.5" customHeight="1" thickBot="1">
      <c r="A182" s="317" t="s">
        <v>713</v>
      </c>
      <c r="B182" s="318"/>
      <c r="C182" s="318"/>
      <c r="D182" s="318"/>
      <c r="E182" s="318"/>
      <c r="F182" s="318"/>
      <c r="G182" s="318"/>
      <c r="H182" s="319"/>
      <c r="I182" s="49">
        <f>SUM(I174:I181)</f>
        <v>1415.536204</v>
      </c>
      <c r="J182" s="49">
        <f>SUM(J174:J181)</f>
        <v>1699.9174273836004</v>
      </c>
    </row>
    <row r="183" spans="1:10" ht="6.75" customHeight="1">
      <c r="A183" s="21"/>
      <c r="B183" s="22"/>
      <c r="C183" s="22"/>
      <c r="D183" s="22"/>
      <c r="E183" s="23"/>
      <c r="F183" s="24"/>
      <c r="G183" s="25"/>
      <c r="H183" s="25"/>
      <c r="I183" s="25"/>
      <c r="J183" s="26"/>
    </row>
    <row r="184" spans="1:10" ht="6.75" customHeight="1" thickBot="1">
      <c r="A184" s="21"/>
      <c r="B184" s="22"/>
      <c r="C184" s="22"/>
      <c r="D184" s="22"/>
      <c r="E184" s="23"/>
      <c r="F184" s="24"/>
      <c r="G184" s="25"/>
      <c r="H184" s="25"/>
      <c r="I184" s="25"/>
      <c r="J184" s="26"/>
    </row>
    <row r="185" spans="1:10" ht="16.5" thickBot="1">
      <c r="A185" s="257" t="s">
        <v>418</v>
      </c>
      <c r="B185" s="258"/>
      <c r="C185" s="258"/>
      <c r="D185" s="258"/>
      <c r="E185" s="258"/>
      <c r="F185" s="258"/>
      <c r="G185" s="258"/>
      <c r="H185" s="259"/>
      <c r="I185" s="39">
        <f>I182+I171+I107+I89+I70</f>
        <v>69852.460834500016</v>
      </c>
      <c r="J185" s="39">
        <f>J182+J171+J107+J89+J70</f>
        <v>83886.757858151061</v>
      </c>
    </row>
    <row r="186" spans="1:10" ht="6.75" customHeight="1" thickBot="1">
      <c r="A186" s="21"/>
      <c r="B186" s="22"/>
      <c r="C186" s="22"/>
      <c r="D186" s="22"/>
      <c r="E186" s="23"/>
      <c r="F186" s="24"/>
      <c r="G186" s="25"/>
      <c r="H186" s="25"/>
      <c r="I186" s="25"/>
      <c r="J186" s="26"/>
    </row>
    <row r="187" spans="1:10" ht="18">
      <c r="A187" s="195" t="s">
        <v>216</v>
      </c>
      <c r="B187" s="262" t="s">
        <v>426</v>
      </c>
      <c r="C187" s="263"/>
      <c r="D187" s="263"/>
      <c r="E187" s="263"/>
      <c r="F187" s="263"/>
      <c r="G187" s="263"/>
      <c r="H187" s="263"/>
      <c r="I187" s="263"/>
      <c r="J187" s="264"/>
    </row>
    <row r="188" spans="1:10" ht="6.75" customHeight="1">
      <c r="A188" s="21"/>
      <c r="B188" s="22"/>
      <c r="C188" s="22"/>
      <c r="D188" s="22"/>
      <c r="E188" s="23"/>
      <c r="F188" s="24"/>
      <c r="G188" s="25"/>
      <c r="H188" s="25"/>
      <c r="I188" s="25"/>
      <c r="J188" s="26"/>
    </row>
    <row r="189" spans="1:10">
      <c r="A189" s="43" t="s">
        <v>37</v>
      </c>
      <c r="B189" s="50"/>
      <c r="C189" s="51"/>
      <c r="D189" s="28" t="s">
        <v>0</v>
      </c>
      <c r="E189" s="52" t="s">
        <v>1</v>
      </c>
      <c r="F189" s="53"/>
      <c r="G189" s="54"/>
      <c r="H189" s="54"/>
      <c r="I189" s="29"/>
      <c r="J189" s="44"/>
    </row>
    <row r="190" spans="1:10">
      <c r="A190" s="45" t="s">
        <v>345</v>
      </c>
      <c r="B190" s="253" t="s">
        <v>138</v>
      </c>
      <c r="C190" s="254"/>
      <c r="D190" s="31" t="s">
        <v>415</v>
      </c>
      <c r="E190" s="32" t="s">
        <v>19</v>
      </c>
      <c r="F190" s="33">
        <v>385.03</v>
      </c>
      <c r="G190" s="34">
        <f>'COMPOSIÇÕES - REFORMAS'!H23</f>
        <v>2.2890000000000001</v>
      </c>
      <c r="H190" s="34">
        <f t="shared" ref="H190:H193" si="79">G190*(1+$I$5)</f>
        <v>2.7488601000000004</v>
      </c>
      <c r="I190" s="34">
        <f t="shared" ref="I190:I193" si="80">F190*G190</f>
        <v>881.33366999999998</v>
      </c>
      <c r="J190" s="46">
        <f t="shared" ref="J190:J193" si="81">F190*H190</f>
        <v>1058.3936043030001</v>
      </c>
    </row>
    <row r="191" spans="1:10">
      <c r="A191" s="45" t="s">
        <v>556</v>
      </c>
      <c r="B191" s="253" t="s">
        <v>138</v>
      </c>
      <c r="C191" s="254"/>
      <c r="D191" s="31" t="s">
        <v>306</v>
      </c>
      <c r="E191" s="32" t="s">
        <v>18</v>
      </c>
      <c r="F191" s="33">
        <v>355.93</v>
      </c>
      <c r="G191" s="34">
        <f>'COMPOSIÇÕES - REFORMAS'!H30</f>
        <v>2.2890000000000001</v>
      </c>
      <c r="H191" s="34">
        <f t="shared" si="79"/>
        <v>2.7488601000000004</v>
      </c>
      <c r="I191" s="34">
        <f t="shared" si="80"/>
        <v>814.72377000000006</v>
      </c>
      <c r="J191" s="46">
        <f t="shared" si="81"/>
        <v>978.40177539300009</v>
      </c>
    </row>
    <row r="192" spans="1:10" ht="24">
      <c r="A192" s="45" t="s">
        <v>557</v>
      </c>
      <c r="B192" s="30">
        <v>72897</v>
      </c>
      <c r="C192" s="76" t="s">
        <v>29</v>
      </c>
      <c r="D192" s="31" t="s">
        <v>454</v>
      </c>
      <c r="E192" s="32" t="s">
        <v>18</v>
      </c>
      <c r="F192" s="33">
        <v>11.85</v>
      </c>
      <c r="G192" s="34">
        <v>16.559999999999999</v>
      </c>
      <c r="H192" s="34">
        <f t="shared" si="79"/>
        <v>19.886904000000001</v>
      </c>
      <c r="I192" s="34">
        <f t="shared" si="80"/>
        <v>196.23599999999999</v>
      </c>
      <c r="J192" s="46">
        <f t="shared" si="81"/>
        <v>235.65981240000002</v>
      </c>
    </row>
    <row r="193" spans="1:10">
      <c r="A193" s="45" t="s">
        <v>558</v>
      </c>
      <c r="B193" s="253" t="s">
        <v>726</v>
      </c>
      <c r="C193" s="254"/>
      <c r="D193" s="31" t="s">
        <v>421</v>
      </c>
      <c r="E193" s="32" t="s">
        <v>19</v>
      </c>
      <c r="F193" s="33">
        <v>788.37</v>
      </c>
      <c r="G193" s="34">
        <f>'COMPOSIÇÕES - REFORMAS'!H164</f>
        <v>4.6414</v>
      </c>
      <c r="H193" s="34">
        <f t="shared" si="79"/>
        <v>5.5738572600000005</v>
      </c>
      <c r="I193" s="34">
        <f t="shared" si="80"/>
        <v>3659.1405180000002</v>
      </c>
      <c r="J193" s="46">
        <f t="shared" si="81"/>
        <v>4394.2618480662004</v>
      </c>
    </row>
    <row r="194" spans="1:10">
      <c r="A194" s="260" t="s">
        <v>714</v>
      </c>
      <c r="B194" s="261"/>
      <c r="C194" s="261"/>
      <c r="D194" s="261"/>
      <c r="E194" s="261"/>
      <c r="F194" s="261"/>
      <c r="G194" s="261"/>
      <c r="H194" s="261"/>
      <c r="I194" s="48">
        <f>SUM(I190:I193)</f>
        <v>5551.4339579999996</v>
      </c>
      <c r="J194" s="48">
        <f>SUM(J190:J193)</f>
        <v>6666.7170401622006</v>
      </c>
    </row>
    <row r="195" spans="1:10">
      <c r="A195" s="43" t="s">
        <v>199</v>
      </c>
      <c r="B195" s="35"/>
      <c r="C195" s="27"/>
      <c r="D195" s="28" t="s">
        <v>481</v>
      </c>
      <c r="E195" s="36"/>
      <c r="F195" s="37"/>
      <c r="G195" s="38"/>
      <c r="H195" s="38"/>
      <c r="I195" s="29"/>
      <c r="J195" s="44"/>
    </row>
    <row r="196" spans="1:10" ht="60">
      <c r="A196" s="45" t="s">
        <v>364</v>
      </c>
      <c r="B196" s="255" t="s">
        <v>781</v>
      </c>
      <c r="C196" s="256"/>
      <c r="D196" s="31" t="s">
        <v>613</v>
      </c>
      <c r="E196" s="32" t="s">
        <v>228</v>
      </c>
      <c r="F196" s="33">
        <v>368.27</v>
      </c>
      <c r="G196" s="34">
        <f>'COMPOSIÇÕES - REFORMAS'!H216</f>
        <v>10.370139999999999</v>
      </c>
      <c r="H196" s="34">
        <f>G196*(1+$I$5)</f>
        <v>12.453501125999999</v>
      </c>
      <c r="I196" s="34">
        <f t="shared" ref="I196:I214" si="82">F196*G196</f>
        <v>3819.0114577999993</v>
      </c>
      <c r="J196" s="46">
        <f t="shared" ref="J196:J214" si="83">F196*H196</f>
        <v>4586.250859672019</v>
      </c>
    </row>
    <row r="197" spans="1:10">
      <c r="A197" s="45" t="s">
        <v>365</v>
      </c>
      <c r="B197" s="253" t="s">
        <v>301</v>
      </c>
      <c r="C197" s="254"/>
      <c r="D197" s="31" t="s">
        <v>311</v>
      </c>
      <c r="E197" s="32" t="s">
        <v>19</v>
      </c>
      <c r="F197" s="33">
        <v>9.11</v>
      </c>
      <c r="G197" s="34">
        <f>'COMPOSIÇÕES - REFORMAS'!H37</f>
        <v>32.402999999999999</v>
      </c>
      <c r="H197" s="34">
        <f>G197*(1+$I$5)</f>
        <v>38.912762700000002</v>
      </c>
      <c r="I197" s="34">
        <f t="shared" si="82"/>
        <v>295.19132999999999</v>
      </c>
      <c r="J197" s="46">
        <f t="shared" si="83"/>
        <v>354.49526819699997</v>
      </c>
    </row>
    <row r="198" spans="1:10" ht="36">
      <c r="A198" s="45" t="s">
        <v>366</v>
      </c>
      <c r="B198" s="255" t="s">
        <v>794</v>
      </c>
      <c r="C198" s="256"/>
      <c r="D198" s="31" t="s">
        <v>616</v>
      </c>
      <c r="E198" s="32" t="s">
        <v>19</v>
      </c>
      <c r="F198" s="33">
        <v>27.82</v>
      </c>
      <c r="G198" s="34">
        <f>'COMPOSIÇÕES - REFORMAS'!H229</f>
        <v>45.512869999999999</v>
      </c>
      <c r="H198" s="34">
        <f t="shared" ref="H198:H205" si="84">G198*(1+$I$5)</f>
        <v>54.656405583000002</v>
      </c>
      <c r="I198" s="34">
        <f t="shared" si="82"/>
        <v>1266.1680434</v>
      </c>
      <c r="J198" s="46">
        <f t="shared" si="83"/>
        <v>1520.5412033190601</v>
      </c>
    </row>
    <row r="199" spans="1:10" ht="36">
      <c r="A199" s="45" t="s">
        <v>367</v>
      </c>
      <c r="B199" s="255" t="s">
        <v>794</v>
      </c>
      <c r="C199" s="256"/>
      <c r="D199" s="31" t="s">
        <v>617</v>
      </c>
      <c r="E199" s="32" t="s">
        <v>19</v>
      </c>
      <c r="F199" s="33">
        <v>202.63</v>
      </c>
      <c r="G199" s="34">
        <f>'COMPOSIÇÕES - REFORMAS'!H229</f>
        <v>45.512869999999999</v>
      </c>
      <c r="H199" s="34">
        <f t="shared" si="84"/>
        <v>54.656405583000002</v>
      </c>
      <c r="I199" s="34">
        <f t="shared" si="82"/>
        <v>9222.2728480999995</v>
      </c>
      <c r="J199" s="46">
        <f t="shared" si="83"/>
        <v>11075.02746328329</v>
      </c>
    </row>
    <row r="200" spans="1:10" ht="36">
      <c r="A200" s="45" t="s">
        <v>368</v>
      </c>
      <c r="B200" s="255" t="s">
        <v>795</v>
      </c>
      <c r="C200" s="256"/>
      <c r="D200" s="31" t="s">
        <v>673</v>
      </c>
      <c r="E200" s="32" t="s">
        <v>19</v>
      </c>
      <c r="F200" s="33">
        <v>73.180000000000007</v>
      </c>
      <c r="G200" s="34">
        <f>'COMPOSIÇÕES - REFORMAS'!H243</f>
        <v>40.975619999999992</v>
      </c>
      <c r="H200" s="34">
        <f t="shared" si="84"/>
        <v>49.207622057999991</v>
      </c>
      <c r="I200" s="34">
        <f t="shared" si="82"/>
        <v>2998.5958715999996</v>
      </c>
      <c r="J200" s="46">
        <f t="shared" si="83"/>
        <v>3601.0137822044398</v>
      </c>
    </row>
    <row r="201" spans="1:10" ht="48">
      <c r="A201" s="45" t="s">
        <v>369</v>
      </c>
      <c r="B201" s="255" t="s">
        <v>799</v>
      </c>
      <c r="C201" s="256"/>
      <c r="D201" s="31" t="s">
        <v>313</v>
      </c>
      <c r="E201" s="32" t="s">
        <v>19</v>
      </c>
      <c r="F201" s="33">
        <v>133.38999999999999</v>
      </c>
      <c r="G201" s="34">
        <f>'COMPOSIÇÕES - REFORMAS'!H255</f>
        <v>33.826190000000004</v>
      </c>
      <c r="H201" s="34">
        <f t="shared" si="84"/>
        <v>40.621871571000007</v>
      </c>
      <c r="I201" s="34">
        <f t="shared" si="82"/>
        <v>4512.0754840999998</v>
      </c>
      <c r="J201" s="46">
        <f t="shared" si="83"/>
        <v>5418.5514488556901</v>
      </c>
    </row>
    <row r="202" spans="1:10" ht="36">
      <c r="A202" s="45" t="s">
        <v>372</v>
      </c>
      <c r="B202" s="191" t="s">
        <v>619</v>
      </c>
      <c r="C202" s="76" t="s">
        <v>29</v>
      </c>
      <c r="D202" s="31" t="s">
        <v>618</v>
      </c>
      <c r="E202" s="32" t="s">
        <v>19</v>
      </c>
      <c r="F202" s="33">
        <v>12.89</v>
      </c>
      <c r="G202" s="34">
        <v>254.44</v>
      </c>
      <c r="H202" s="34">
        <f t="shared" si="84"/>
        <v>305.55699600000003</v>
      </c>
      <c r="I202" s="34">
        <f t="shared" si="82"/>
        <v>3279.7316000000001</v>
      </c>
      <c r="J202" s="46">
        <f t="shared" si="83"/>
        <v>3938.6296784400006</v>
      </c>
    </row>
    <row r="203" spans="1:10">
      <c r="A203" s="45" t="s">
        <v>373</v>
      </c>
      <c r="B203" s="253" t="s">
        <v>396</v>
      </c>
      <c r="C203" s="254"/>
      <c r="D203" s="31" t="s">
        <v>314</v>
      </c>
      <c r="E203" s="32" t="s">
        <v>19</v>
      </c>
      <c r="F203" s="33">
        <v>16.09</v>
      </c>
      <c r="G203" s="34">
        <f>'COMPOSIÇÕES - REFORMAS'!H47</f>
        <v>9.4410999999999987</v>
      </c>
      <c r="H203" s="34">
        <f t="shared" si="84"/>
        <v>11.337816989999999</v>
      </c>
      <c r="I203" s="34">
        <f t="shared" si="82"/>
        <v>151.90729899999997</v>
      </c>
      <c r="J203" s="46">
        <f t="shared" si="83"/>
        <v>182.42547536909998</v>
      </c>
    </row>
    <row r="204" spans="1:10">
      <c r="A204" s="45" t="s">
        <v>376</v>
      </c>
      <c r="B204" s="191">
        <v>85180</v>
      </c>
      <c r="C204" s="76" t="s">
        <v>29</v>
      </c>
      <c r="D204" s="31" t="s">
        <v>620</v>
      </c>
      <c r="E204" s="32" t="s">
        <v>19</v>
      </c>
      <c r="F204" s="33">
        <v>184.84</v>
      </c>
      <c r="G204" s="34">
        <v>12.56</v>
      </c>
      <c r="H204" s="34">
        <f t="shared" ref="H204" si="85">G204*(1+$I$5)</f>
        <v>15.083304000000002</v>
      </c>
      <c r="I204" s="34">
        <f t="shared" si="82"/>
        <v>2321.5904</v>
      </c>
      <c r="J204" s="46">
        <f t="shared" si="83"/>
        <v>2787.9979113600002</v>
      </c>
    </row>
    <row r="205" spans="1:10" s="102" customFormat="1">
      <c r="A205" s="45" t="s">
        <v>377</v>
      </c>
      <c r="B205" s="253" t="s">
        <v>301</v>
      </c>
      <c r="C205" s="254"/>
      <c r="D205" s="31" t="s">
        <v>311</v>
      </c>
      <c r="E205" s="32" t="s">
        <v>18</v>
      </c>
      <c r="F205" s="33">
        <v>21.34</v>
      </c>
      <c r="G205" s="34">
        <f>'COMPOSIÇÕES - REFORMAS'!H37</f>
        <v>32.402999999999999</v>
      </c>
      <c r="H205" s="34">
        <f t="shared" si="84"/>
        <v>38.912762700000002</v>
      </c>
      <c r="I205" s="34">
        <f t="shared" si="82"/>
        <v>691.48001999999997</v>
      </c>
      <c r="J205" s="46">
        <f t="shared" si="83"/>
        <v>830.39835601800007</v>
      </c>
    </row>
    <row r="206" spans="1:10">
      <c r="A206" s="45" t="s">
        <v>378</v>
      </c>
      <c r="B206" s="30"/>
      <c r="C206" s="76"/>
      <c r="D206" s="153" t="s">
        <v>307</v>
      </c>
      <c r="E206" s="32" t="s">
        <v>1</v>
      </c>
      <c r="F206" s="33"/>
      <c r="G206" s="34"/>
      <c r="H206" s="34"/>
      <c r="I206" s="34">
        <f t="shared" si="82"/>
        <v>0</v>
      </c>
      <c r="J206" s="46">
        <f t="shared" si="83"/>
        <v>0</v>
      </c>
    </row>
    <row r="207" spans="1:10" ht="24">
      <c r="A207" s="45" t="s">
        <v>559</v>
      </c>
      <c r="B207" s="191">
        <v>93358</v>
      </c>
      <c r="C207" s="76" t="s">
        <v>29</v>
      </c>
      <c r="D207" s="31" t="s">
        <v>220</v>
      </c>
      <c r="E207" s="32" t="s">
        <v>18</v>
      </c>
      <c r="F207" s="33">
        <v>0.75</v>
      </c>
      <c r="G207" s="34">
        <v>55.5</v>
      </c>
      <c r="H207" s="34">
        <f>G207*(1+$I$5)</f>
        <v>66.649950000000004</v>
      </c>
      <c r="I207" s="34">
        <f t="shared" si="82"/>
        <v>41.625</v>
      </c>
      <c r="J207" s="46">
        <f t="shared" si="83"/>
        <v>49.987462500000007</v>
      </c>
    </row>
    <row r="208" spans="1:10">
      <c r="A208" s="45" t="s">
        <v>560</v>
      </c>
      <c r="B208" s="30">
        <v>83534</v>
      </c>
      <c r="C208" s="76" t="s">
        <v>29</v>
      </c>
      <c r="D208" s="31" t="s">
        <v>245</v>
      </c>
      <c r="E208" s="32" t="s">
        <v>18</v>
      </c>
      <c r="F208" s="33">
        <v>0.75</v>
      </c>
      <c r="G208" s="34">
        <v>484.66</v>
      </c>
      <c r="H208" s="34">
        <f t="shared" ref="H208:H209" si="86">G208*(1+$I$5)</f>
        <v>582.0281940000001</v>
      </c>
      <c r="I208" s="34">
        <f t="shared" si="82"/>
        <v>363.495</v>
      </c>
      <c r="J208" s="46">
        <f t="shared" si="83"/>
        <v>436.5211455000001</v>
      </c>
    </row>
    <row r="209" spans="1:10" ht="36">
      <c r="A209" s="45" t="s">
        <v>561</v>
      </c>
      <c r="B209" s="30">
        <v>87510</v>
      </c>
      <c r="C209" s="76" t="s">
        <v>29</v>
      </c>
      <c r="D209" s="31" t="s">
        <v>621</v>
      </c>
      <c r="E209" s="32" t="s">
        <v>19</v>
      </c>
      <c r="F209" s="33">
        <v>13.5</v>
      </c>
      <c r="G209" s="34">
        <v>84.14</v>
      </c>
      <c r="H209" s="34">
        <f t="shared" si="86"/>
        <v>101.04372600000001</v>
      </c>
      <c r="I209" s="34">
        <f t="shared" si="82"/>
        <v>1135.8900000000001</v>
      </c>
      <c r="J209" s="46">
        <f t="shared" si="83"/>
        <v>1364.0903010000002</v>
      </c>
    </row>
    <row r="210" spans="1:10">
      <c r="A210" s="45" t="s">
        <v>562</v>
      </c>
      <c r="B210" s="30">
        <v>95956</v>
      </c>
      <c r="C210" s="76" t="s">
        <v>29</v>
      </c>
      <c r="D210" s="31" t="s">
        <v>622</v>
      </c>
      <c r="E210" s="32" t="s">
        <v>18</v>
      </c>
      <c r="F210" s="33">
        <v>0.75</v>
      </c>
      <c r="G210" s="34">
        <v>1574.42</v>
      </c>
      <c r="H210" s="34">
        <f>G210*(1+$I$5)</f>
        <v>1890.7209780000003</v>
      </c>
      <c r="I210" s="34">
        <f t="shared" si="82"/>
        <v>1180.8150000000001</v>
      </c>
      <c r="J210" s="46">
        <f t="shared" si="83"/>
        <v>1418.0407335000002</v>
      </c>
    </row>
    <row r="211" spans="1:10" ht="48">
      <c r="A211" s="45" t="s">
        <v>563</v>
      </c>
      <c r="B211" s="30">
        <v>87893</v>
      </c>
      <c r="C211" s="76" t="s">
        <v>29</v>
      </c>
      <c r="D211" s="31" t="s">
        <v>623</v>
      </c>
      <c r="E211" s="32" t="s">
        <v>19</v>
      </c>
      <c r="F211" s="33">
        <v>27</v>
      </c>
      <c r="G211" s="34">
        <v>4.79</v>
      </c>
      <c r="H211" s="34">
        <f t="shared" ref="H211:H214" si="87">G211*(1+$I$5)</f>
        <v>5.7523110000000006</v>
      </c>
      <c r="I211" s="34">
        <f t="shared" si="82"/>
        <v>129.33000000000001</v>
      </c>
      <c r="J211" s="46">
        <f t="shared" si="83"/>
        <v>155.312397</v>
      </c>
    </row>
    <row r="212" spans="1:10" ht="48">
      <c r="A212" s="45" t="s">
        <v>564</v>
      </c>
      <c r="B212" s="30">
        <v>87777</v>
      </c>
      <c r="C212" s="76" t="s">
        <v>29</v>
      </c>
      <c r="D212" s="31" t="s">
        <v>624</v>
      </c>
      <c r="E212" s="32" t="s">
        <v>19</v>
      </c>
      <c r="F212" s="33">
        <v>27</v>
      </c>
      <c r="G212" s="34">
        <v>42.9</v>
      </c>
      <c r="H212" s="34">
        <f t="shared" si="87"/>
        <v>51.518610000000002</v>
      </c>
      <c r="I212" s="34">
        <f t="shared" si="82"/>
        <v>1158.3</v>
      </c>
      <c r="J212" s="46">
        <f t="shared" si="83"/>
        <v>1391.0024700000001</v>
      </c>
    </row>
    <row r="213" spans="1:10" ht="24">
      <c r="A213" s="45" t="s">
        <v>565</v>
      </c>
      <c r="B213" s="30">
        <v>88431</v>
      </c>
      <c r="C213" s="76" t="s">
        <v>29</v>
      </c>
      <c r="D213" s="31" t="s">
        <v>625</v>
      </c>
      <c r="E213" s="32" t="s">
        <v>19</v>
      </c>
      <c r="F213" s="33">
        <v>27</v>
      </c>
      <c r="G213" s="34">
        <v>17.2</v>
      </c>
      <c r="H213" s="34">
        <f t="shared" si="87"/>
        <v>20.655480000000001</v>
      </c>
      <c r="I213" s="34">
        <f t="shared" si="82"/>
        <v>464.4</v>
      </c>
      <c r="J213" s="46">
        <f t="shared" si="83"/>
        <v>557.69795999999997</v>
      </c>
    </row>
    <row r="214" spans="1:10">
      <c r="A214" s="45" t="s">
        <v>566</v>
      </c>
      <c r="B214" s="253" t="s">
        <v>397</v>
      </c>
      <c r="C214" s="254"/>
      <c r="D214" s="31" t="s">
        <v>626</v>
      </c>
      <c r="E214" s="32" t="s">
        <v>62</v>
      </c>
      <c r="F214" s="33">
        <v>3</v>
      </c>
      <c r="G214" s="34">
        <f>'COMPOSIÇÕES - REFORMAS'!H57</f>
        <v>133.01766000000001</v>
      </c>
      <c r="H214" s="34">
        <f t="shared" si="87"/>
        <v>159.74090789400003</v>
      </c>
      <c r="I214" s="34">
        <f t="shared" si="82"/>
        <v>399.05298000000005</v>
      </c>
      <c r="J214" s="46">
        <f t="shared" si="83"/>
        <v>479.22272368200009</v>
      </c>
    </row>
    <row r="215" spans="1:10">
      <c r="A215" s="260" t="s">
        <v>715</v>
      </c>
      <c r="B215" s="261"/>
      <c r="C215" s="261"/>
      <c r="D215" s="261"/>
      <c r="E215" s="261"/>
      <c r="F215" s="261"/>
      <c r="G215" s="261"/>
      <c r="H215" s="261"/>
      <c r="I215" s="48">
        <f>SUM(I196:I214)</f>
        <v>33430.932333999997</v>
      </c>
      <c r="J215" s="48">
        <f>SUM(J196:J214)</f>
        <v>40147.206639900607</v>
      </c>
    </row>
    <row r="216" spans="1:10">
      <c r="A216" s="43" t="s">
        <v>308</v>
      </c>
      <c r="B216" s="35"/>
      <c r="C216" s="27"/>
      <c r="D216" s="28" t="s">
        <v>15</v>
      </c>
      <c r="E216" s="36"/>
      <c r="F216" s="37"/>
      <c r="G216" s="38"/>
      <c r="H216" s="38"/>
      <c r="I216" s="29"/>
      <c r="J216" s="44"/>
    </row>
    <row r="217" spans="1:10">
      <c r="A217" s="45" t="s">
        <v>411</v>
      </c>
      <c r="B217" s="30"/>
      <c r="C217" s="76"/>
      <c r="D217" s="153" t="s">
        <v>469</v>
      </c>
      <c r="E217" s="32"/>
      <c r="F217" s="33"/>
      <c r="G217" s="34"/>
      <c r="H217" s="34"/>
      <c r="I217" s="154"/>
      <c r="J217" s="155"/>
    </row>
    <row r="218" spans="1:10" ht="24">
      <c r="A218" s="45" t="s">
        <v>567</v>
      </c>
      <c r="B218" s="191">
        <v>93358</v>
      </c>
      <c r="C218" s="76" t="s">
        <v>29</v>
      </c>
      <c r="D218" s="31" t="s">
        <v>220</v>
      </c>
      <c r="E218" s="32" t="s">
        <v>18</v>
      </c>
      <c r="F218" s="33">
        <v>4.29</v>
      </c>
      <c r="G218" s="34">
        <v>55.5</v>
      </c>
      <c r="H218" s="34">
        <f>G218*(1+$I$5)</f>
        <v>66.649950000000004</v>
      </c>
      <c r="I218" s="34">
        <f t="shared" ref="I218:I221" si="88">F218*G218</f>
        <v>238.095</v>
      </c>
      <c r="J218" s="46">
        <f t="shared" ref="J218:J221" si="89">F218*H218</f>
        <v>285.92828550000002</v>
      </c>
    </row>
    <row r="219" spans="1:10" ht="36">
      <c r="A219" s="45" t="s">
        <v>568</v>
      </c>
      <c r="B219" s="30">
        <v>91873</v>
      </c>
      <c r="C219" s="76" t="s">
        <v>29</v>
      </c>
      <c r="D219" s="31" t="s">
        <v>315</v>
      </c>
      <c r="E219" s="32" t="s">
        <v>16</v>
      </c>
      <c r="F219" s="33">
        <v>47.69</v>
      </c>
      <c r="G219" s="34">
        <v>13.54</v>
      </c>
      <c r="H219" s="34">
        <f t="shared" ref="H219:H227" si="90">G219*(1+$I$5)</f>
        <v>16.260186000000001</v>
      </c>
      <c r="I219" s="34">
        <f t="shared" si="88"/>
        <v>645.72259999999994</v>
      </c>
      <c r="J219" s="46">
        <f t="shared" si="89"/>
        <v>775.44827034000002</v>
      </c>
    </row>
    <row r="220" spans="1:10" ht="36">
      <c r="A220" s="45" t="s">
        <v>569</v>
      </c>
      <c r="B220" s="30">
        <v>91929</v>
      </c>
      <c r="C220" s="76" t="s">
        <v>29</v>
      </c>
      <c r="D220" s="31" t="s">
        <v>316</v>
      </c>
      <c r="E220" s="32" t="s">
        <v>16</v>
      </c>
      <c r="F220" s="33">
        <v>131.38</v>
      </c>
      <c r="G220" s="192">
        <v>4.42</v>
      </c>
      <c r="H220" s="34">
        <f t="shared" si="90"/>
        <v>5.3079780000000003</v>
      </c>
      <c r="I220" s="34">
        <f t="shared" si="88"/>
        <v>580.69959999999992</v>
      </c>
      <c r="J220" s="46">
        <f t="shared" si="89"/>
        <v>697.36214963999998</v>
      </c>
    </row>
    <row r="221" spans="1:10" ht="24">
      <c r="A221" s="45" t="s">
        <v>570</v>
      </c>
      <c r="B221" s="30">
        <v>93382</v>
      </c>
      <c r="C221" s="76" t="s">
        <v>29</v>
      </c>
      <c r="D221" s="31" t="s">
        <v>409</v>
      </c>
      <c r="E221" s="32" t="s">
        <v>18</v>
      </c>
      <c r="F221" s="33">
        <v>4.29</v>
      </c>
      <c r="G221" s="34">
        <v>20.02</v>
      </c>
      <c r="H221" s="34">
        <f t="shared" si="90"/>
        <v>24.042018000000002</v>
      </c>
      <c r="I221" s="34">
        <f t="shared" si="88"/>
        <v>85.885800000000003</v>
      </c>
      <c r="J221" s="46">
        <f t="shared" si="89"/>
        <v>103.14025722000001</v>
      </c>
    </row>
    <row r="222" spans="1:10">
      <c r="A222" s="45" t="s">
        <v>370</v>
      </c>
      <c r="B222" s="30"/>
      <c r="C222" s="76"/>
      <c r="D222" s="153" t="s">
        <v>474</v>
      </c>
      <c r="E222" s="32"/>
      <c r="F222" s="33"/>
      <c r="G222" s="34"/>
      <c r="H222" s="34"/>
      <c r="I222" s="34"/>
      <c r="J222" s="46"/>
    </row>
    <row r="223" spans="1:10" ht="36">
      <c r="A223" s="45" t="s">
        <v>571</v>
      </c>
      <c r="B223" s="30" t="s">
        <v>318</v>
      </c>
      <c r="C223" s="76" t="s">
        <v>29</v>
      </c>
      <c r="D223" s="31" t="s">
        <v>317</v>
      </c>
      <c r="E223" s="32" t="s">
        <v>62</v>
      </c>
      <c r="F223" s="33">
        <v>3</v>
      </c>
      <c r="G223" s="34">
        <v>1158.54</v>
      </c>
      <c r="H223" s="34">
        <f t="shared" si="90"/>
        <v>1391.2906860000001</v>
      </c>
      <c r="I223" s="34">
        <f t="shared" ref="I223:I227" si="91">F223*G223</f>
        <v>3475.62</v>
      </c>
      <c r="J223" s="46">
        <f t="shared" ref="J223:J227" si="92">F223*H223</f>
        <v>4173.8720579999999</v>
      </c>
    </row>
    <row r="224" spans="1:10" ht="36">
      <c r="A224" s="45" t="s">
        <v>572</v>
      </c>
      <c r="B224" s="30">
        <v>83475</v>
      </c>
      <c r="C224" s="76" t="s">
        <v>29</v>
      </c>
      <c r="D224" s="31" t="s">
        <v>319</v>
      </c>
      <c r="E224" s="32" t="s">
        <v>62</v>
      </c>
      <c r="F224" s="33">
        <v>3</v>
      </c>
      <c r="G224" s="34">
        <v>460.04</v>
      </c>
      <c r="H224" s="34">
        <f t="shared" si="90"/>
        <v>552.46203600000001</v>
      </c>
      <c r="I224" s="34">
        <f t="shared" si="91"/>
        <v>1380.1200000000001</v>
      </c>
      <c r="J224" s="46">
        <f t="shared" si="92"/>
        <v>1657.3861080000001</v>
      </c>
    </row>
    <row r="225" spans="1:10" ht="24">
      <c r="A225" s="45" t="s">
        <v>573</v>
      </c>
      <c r="B225" s="30">
        <v>83399</v>
      </c>
      <c r="C225" s="76" t="s">
        <v>29</v>
      </c>
      <c r="D225" s="31" t="s">
        <v>320</v>
      </c>
      <c r="E225" s="32" t="s">
        <v>62</v>
      </c>
      <c r="F225" s="33">
        <v>3</v>
      </c>
      <c r="G225" s="34">
        <v>36.03</v>
      </c>
      <c r="H225" s="34">
        <f t="shared" si="90"/>
        <v>43.268427000000003</v>
      </c>
      <c r="I225" s="34">
        <f t="shared" si="91"/>
        <v>108.09</v>
      </c>
      <c r="J225" s="46">
        <f t="shared" si="92"/>
        <v>129.80528100000001</v>
      </c>
    </row>
    <row r="226" spans="1:10" ht="24">
      <c r="A226" s="45" t="s">
        <v>574</v>
      </c>
      <c r="B226" s="30">
        <v>96985</v>
      </c>
      <c r="C226" s="76" t="s">
        <v>29</v>
      </c>
      <c r="D226" s="31" t="s">
        <v>630</v>
      </c>
      <c r="E226" s="32" t="s">
        <v>62</v>
      </c>
      <c r="F226" s="33">
        <v>3</v>
      </c>
      <c r="G226" s="34">
        <v>37.43</v>
      </c>
      <c r="H226" s="34">
        <f t="shared" si="90"/>
        <v>44.949687000000004</v>
      </c>
      <c r="I226" s="34">
        <f t="shared" si="91"/>
        <v>112.28999999999999</v>
      </c>
      <c r="J226" s="46">
        <f t="shared" si="92"/>
        <v>134.84906100000001</v>
      </c>
    </row>
    <row r="227" spans="1:10" ht="36">
      <c r="A227" s="45" t="s">
        <v>575</v>
      </c>
      <c r="B227" s="30" t="s">
        <v>226</v>
      </c>
      <c r="C227" s="76" t="s">
        <v>29</v>
      </c>
      <c r="D227" s="31" t="s">
        <v>321</v>
      </c>
      <c r="E227" s="32" t="s">
        <v>62</v>
      </c>
      <c r="F227" s="33">
        <v>3</v>
      </c>
      <c r="G227" s="34">
        <v>193.28</v>
      </c>
      <c r="H227" s="34">
        <f t="shared" si="90"/>
        <v>232.10995200000002</v>
      </c>
      <c r="I227" s="34">
        <f t="shared" si="91"/>
        <v>579.84</v>
      </c>
      <c r="J227" s="46">
        <f t="shared" si="92"/>
        <v>696.32985600000006</v>
      </c>
    </row>
    <row r="228" spans="1:10">
      <c r="A228" s="260" t="s">
        <v>716</v>
      </c>
      <c r="B228" s="261"/>
      <c r="C228" s="261"/>
      <c r="D228" s="261"/>
      <c r="E228" s="261"/>
      <c r="F228" s="261"/>
      <c r="G228" s="261"/>
      <c r="H228" s="261"/>
      <c r="I228" s="48">
        <f>SUM(I218:I227)</f>
        <v>7206.3629999999994</v>
      </c>
      <c r="J228" s="48">
        <f>SUM(J218:J227)</f>
        <v>8654.1213267000003</v>
      </c>
    </row>
    <row r="229" spans="1:10">
      <c r="A229" s="43" t="s">
        <v>309</v>
      </c>
      <c r="B229" s="35"/>
      <c r="C229" s="27"/>
      <c r="D229" s="28" t="s">
        <v>25</v>
      </c>
      <c r="E229" s="36"/>
      <c r="F229" s="37"/>
      <c r="G229" s="38"/>
      <c r="H229" s="38"/>
      <c r="I229" s="29"/>
      <c r="J229" s="44"/>
    </row>
    <row r="230" spans="1:10">
      <c r="A230" s="45" t="s">
        <v>405</v>
      </c>
      <c r="B230" s="30"/>
      <c r="C230" s="76"/>
      <c r="D230" s="153" t="s">
        <v>449</v>
      </c>
      <c r="E230" s="32"/>
      <c r="F230" s="33"/>
      <c r="G230" s="34"/>
      <c r="H230" s="34"/>
      <c r="I230" s="34"/>
      <c r="J230" s="46"/>
    </row>
    <row r="231" spans="1:10">
      <c r="A231" s="45" t="s">
        <v>576</v>
      </c>
      <c r="B231" s="253" t="s">
        <v>675</v>
      </c>
      <c r="C231" s="254"/>
      <c r="D231" s="193" t="s">
        <v>398</v>
      </c>
      <c r="E231" s="32" t="s">
        <v>62</v>
      </c>
      <c r="F231" s="33">
        <v>1</v>
      </c>
      <c r="G231" s="34">
        <f>'COMPOSIÇÕES - REFORMAS'!H106</f>
        <v>1549.8378</v>
      </c>
      <c r="H231" s="34">
        <f t="shared" ref="H231:H236" si="93">G231*(1+$I$5)</f>
        <v>1861.2002140200002</v>
      </c>
      <c r="I231" s="34">
        <f t="shared" ref="I231:I237" si="94">F231*G231</f>
        <v>1549.8378</v>
      </c>
      <c r="J231" s="46">
        <f t="shared" ref="J231:J237" si="95">F231*H231</f>
        <v>1861.2002140200002</v>
      </c>
    </row>
    <row r="232" spans="1:10">
      <c r="A232" s="45" t="s">
        <v>577</v>
      </c>
      <c r="B232" s="253" t="s">
        <v>723</v>
      </c>
      <c r="C232" s="254"/>
      <c r="D232" s="193" t="s">
        <v>399</v>
      </c>
      <c r="E232" s="32" t="s">
        <v>62</v>
      </c>
      <c r="F232" s="33">
        <v>1</v>
      </c>
      <c r="G232" s="34">
        <f>'COMPOSIÇÕES - REFORMAS'!H115</f>
        <v>905.83780000000002</v>
      </c>
      <c r="H232" s="34">
        <f t="shared" si="93"/>
        <v>1087.82061402</v>
      </c>
      <c r="I232" s="34">
        <f t="shared" si="94"/>
        <v>905.83780000000002</v>
      </c>
      <c r="J232" s="46">
        <f t="shared" si="95"/>
        <v>1087.82061402</v>
      </c>
    </row>
    <row r="233" spans="1:10">
      <c r="A233" s="45" t="s">
        <v>578</v>
      </c>
      <c r="B233" s="253" t="s">
        <v>633</v>
      </c>
      <c r="C233" s="254"/>
      <c r="D233" s="193" t="s">
        <v>400</v>
      </c>
      <c r="E233" s="32" t="s">
        <v>62</v>
      </c>
      <c r="F233" s="33">
        <v>1</v>
      </c>
      <c r="G233" s="34">
        <f>'COMPOSIÇÕES - REFORMAS'!H124</f>
        <v>2160.8078</v>
      </c>
      <c r="H233" s="34">
        <f t="shared" si="93"/>
        <v>2594.9140870200004</v>
      </c>
      <c r="I233" s="34">
        <f t="shared" si="94"/>
        <v>2160.8078</v>
      </c>
      <c r="J233" s="46">
        <f t="shared" si="95"/>
        <v>2594.9140870200004</v>
      </c>
    </row>
    <row r="234" spans="1:10">
      <c r="A234" s="45" t="s">
        <v>579</v>
      </c>
      <c r="B234" s="253" t="s">
        <v>634</v>
      </c>
      <c r="C234" s="254"/>
      <c r="D234" s="193" t="s">
        <v>401</v>
      </c>
      <c r="E234" s="32" t="s">
        <v>62</v>
      </c>
      <c r="F234" s="33">
        <v>1</v>
      </c>
      <c r="G234" s="34">
        <f>'COMPOSIÇÕES - REFORMAS'!H133</f>
        <v>1169.8078</v>
      </c>
      <c r="H234" s="34">
        <f t="shared" si="93"/>
        <v>1404.8221870200002</v>
      </c>
      <c r="I234" s="34">
        <f t="shared" si="94"/>
        <v>1169.8078</v>
      </c>
      <c r="J234" s="46">
        <f t="shared" si="95"/>
        <v>1404.8221870200002</v>
      </c>
    </row>
    <row r="235" spans="1:10">
      <c r="A235" s="45" t="s">
        <v>580</v>
      </c>
      <c r="B235" s="253" t="s">
        <v>636</v>
      </c>
      <c r="C235" s="254"/>
      <c r="D235" s="193" t="s">
        <v>402</v>
      </c>
      <c r="E235" s="32" t="s">
        <v>62</v>
      </c>
      <c r="F235" s="33">
        <v>1</v>
      </c>
      <c r="G235" s="34">
        <f>'COMPOSIÇÕES - REFORMAS'!H142</f>
        <v>5585.8378000000002</v>
      </c>
      <c r="H235" s="34">
        <f t="shared" si="93"/>
        <v>6708.0326140200004</v>
      </c>
      <c r="I235" s="34">
        <f t="shared" si="94"/>
        <v>5585.8378000000002</v>
      </c>
      <c r="J235" s="46">
        <f t="shared" si="95"/>
        <v>6708.0326140200004</v>
      </c>
    </row>
    <row r="236" spans="1:10">
      <c r="A236" s="45" t="s">
        <v>581</v>
      </c>
      <c r="B236" s="253" t="s">
        <v>663</v>
      </c>
      <c r="C236" s="254"/>
      <c r="D236" s="193" t="s">
        <v>403</v>
      </c>
      <c r="E236" s="32" t="s">
        <v>62</v>
      </c>
      <c r="F236" s="33">
        <v>1</v>
      </c>
      <c r="G236" s="34">
        <f>'COMPOSIÇÕES - REFORMAS'!H151</f>
        <v>3708.8377999999998</v>
      </c>
      <c r="H236" s="34">
        <f t="shared" si="93"/>
        <v>4453.9433140199999</v>
      </c>
      <c r="I236" s="34">
        <f t="shared" si="94"/>
        <v>3708.8377999999998</v>
      </c>
      <c r="J236" s="46">
        <f t="shared" si="95"/>
        <v>4453.9433140199999</v>
      </c>
    </row>
    <row r="237" spans="1:10">
      <c r="A237" s="45" t="s">
        <v>406</v>
      </c>
      <c r="B237" s="253" t="s">
        <v>728</v>
      </c>
      <c r="C237" s="254"/>
      <c r="D237" s="31" t="s">
        <v>606</v>
      </c>
      <c r="E237" s="32" t="s">
        <v>19</v>
      </c>
      <c r="F237" s="33">
        <v>603.53</v>
      </c>
      <c r="G237" s="34">
        <f>'COMPOSIÇÕES - REFORMAS'!H188</f>
        <v>0.52795999999999998</v>
      </c>
      <c r="H237" s="34">
        <f>G237*(1+$I$5)</f>
        <v>0.63402716400000003</v>
      </c>
      <c r="I237" s="34">
        <f t="shared" si="94"/>
        <v>318.63969879999996</v>
      </c>
      <c r="J237" s="46">
        <f t="shared" si="95"/>
        <v>382.65441428892001</v>
      </c>
    </row>
    <row r="238" spans="1:10" ht="13.5" thickBot="1">
      <c r="A238" s="285" t="s">
        <v>717</v>
      </c>
      <c r="B238" s="286"/>
      <c r="C238" s="286"/>
      <c r="D238" s="286"/>
      <c r="E238" s="286"/>
      <c r="F238" s="286"/>
      <c r="G238" s="286"/>
      <c r="H238" s="286"/>
      <c r="I238" s="49">
        <f>SUM(I231:I237)</f>
        <v>15399.6064988</v>
      </c>
      <c r="J238" s="49">
        <f>SUM(J231:J237)</f>
        <v>18493.387444408923</v>
      </c>
    </row>
    <row r="239" spans="1:10" ht="6.75" customHeight="1" thickBot="1">
      <c r="A239" s="21"/>
      <c r="B239" s="22"/>
      <c r="C239" s="22"/>
      <c r="D239" s="22"/>
      <c r="E239" s="23"/>
      <c r="F239" s="24"/>
      <c r="G239" s="25"/>
      <c r="H239" s="25"/>
      <c r="I239" s="25"/>
      <c r="J239" s="26"/>
    </row>
    <row r="240" spans="1:10" ht="16.5" thickBot="1">
      <c r="A240" s="257" t="s">
        <v>446</v>
      </c>
      <c r="B240" s="258"/>
      <c r="C240" s="258"/>
      <c r="D240" s="258"/>
      <c r="E240" s="258"/>
      <c r="F240" s="258"/>
      <c r="G240" s="258"/>
      <c r="H240" s="259"/>
      <c r="I240" s="39">
        <f>I238+I228+I215+I194</f>
        <v>61588.335790799996</v>
      </c>
      <c r="J240" s="39">
        <f>J238+J228+J215+J194</f>
        <v>73961.432451171728</v>
      </c>
    </row>
    <row r="241" spans="1:10" ht="6.75" customHeight="1" thickBot="1">
      <c r="A241" s="21"/>
      <c r="B241" s="22"/>
      <c r="C241" s="22"/>
      <c r="D241" s="22"/>
      <c r="E241" s="23"/>
      <c r="F241" s="24"/>
      <c r="G241" s="25"/>
      <c r="H241" s="25"/>
      <c r="I241" s="25"/>
      <c r="J241" s="26"/>
    </row>
    <row r="242" spans="1:10" ht="18">
      <c r="A242" s="195" t="s">
        <v>215</v>
      </c>
      <c r="B242" s="262" t="s">
        <v>450</v>
      </c>
      <c r="C242" s="265"/>
      <c r="D242" s="265"/>
      <c r="E242" s="265"/>
      <c r="F242" s="265"/>
      <c r="G242" s="265"/>
      <c r="H242" s="265"/>
      <c r="I242" s="265"/>
      <c r="J242" s="266"/>
    </row>
    <row r="243" spans="1:10">
      <c r="A243" s="21"/>
      <c r="B243" s="22"/>
      <c r="C243" s="22"/>
      <c r="D243" s="22"/>
      <c r="E243" s="23"/>
      <c r="F243" s="24"/>
      <c r="G243" s="25"/>
      <c r="H243" s="25"/>
      <c r="I243" s="25"/>
      <c r="J243" s="26"/>
    </row>
    <row r="244" spans="1:10">
      <c r="A244" s="43" t="s">
        <v>75</v>
      </c>
      <c r="B244" s="50"/>
      <c r="C244" s="51"/>
      <c r="D244" s="28" t="s">
        <v>0</v>
      </c>
      <c r="E244" s="52" t="s">
        <v>1</v>
      </c>
      <c r="F244" s="53"/>
      <c r="G244" s="54"/>
      <c r="H244" s="54"/>
      <c r="I244" s="29"/>
      <c r="J244" s="44"/>
    </row>
    <row r="245" spans="1:10">
      <c r="A245" s="45" t="s">
        <v>430</v>
      </c>
      <c r="B245" s="253" t="s">
        <v>138</v>
      </c>
      <c r="C245" s="254"/>
      <c r="D245" s="31" t="s">
        <v>415</v>
      </c>
      <c r="E245" s="32" t="s">
        <v>19</v>
      </c>
      <c r="F245" s="33">
        <v>643.34</v>
      </c>
      <c r="G245" s="34">
        <f>'COMPOSIÇÕES - REFORMAS'!H23</f>
        <v>2.2890000000000001</v>
      </c>
      <c r="H245" s="34">
        <f t="shared" ref="H245:H248" si="96">G245*(1+$I$5)</f>
        <v>2.7488601000000004</v>
      </c>
      <c r="I245" s="34">
        <f t="shared" ref="I245:I248" si="97">F245*G245</f>
        <v>1472.6052600000003</v>
      </c>
      <c r="J245" s="46">
        <f t="shared" ref="J245:J248" si="98">F245*H245</f>
        <v>1768.4516567340004</v>
      </c>
    </row>
    <row r="246" spans="1:10">
      <c r="A246" s="45" t="s">
        <v>431</v>
      </c>
      <c r="B246" s="253" t="s">
        <v>147</v>
      </c>
      <c r="C246" s="254"/>
      <c r="D246" s="31" t="s">
        <v>306</v>
      </c>
      <c r="E246" s="32" t="s">
        <v>18</v>
      </c>
      <c r="F246" s="33">
        <v>420.46</v>
      </c>
      <c r="G246" s="34">
        <f>'COMPOSIÇÕES - REFORMAS'!H30</f>
        <v>2.2890000000000001</v>
      </c>
      <c r="H246" s="34">
        <f t="shared" si="96"/>
        <v>2.7488601000000004</v>
      </c>
      <c r="I246" s="34">
        <f t="shared" si="97"/>
        <v>962.43294000000003</v>
      </c>
      <c r="J246" s="46">
        <f t="shared" si="98"/>
        <v>1155.7857176460002</v>
      </c>
    </row>
    <row r="247" spans="1:10" ht="24">
      <c r="A247" s="45" t="s">
        <v>432</v>
      </c>
      <c r="B247" s="30">
        <v>72897</v>
      </c>
      <c r="C247" s="76" t="s">
        <v>29</v>
      </c>
      <c r="D247" s="31" t="s">
        <v>454</v>
      </c>
      <c r="E247" s="32" t="s">
        <v>18</v>
      </c>
      <c r="F247" s="33">
        <v>19.32</v>
      </c>
      <c r="G247" s="34">
        <v>17.38</v>
      </c>
      <c r="H247" s="34">
        <f t="shared" si="96"/>
        <v>20.871642000000001</v>
      </c>
      <c r="I247" s="34">
        <f t="shared" si="97"/>
        <v>335.78159999999997</v>
      </c>
      <c r="J247" s="46">
        <f t="shared" si="98"/>
        <v>403.24012344000005</v>
      </c>
    </row>
    <row r="248" spans="1:10">
      <c r="A248" s="45" t="s">
        <v>433</v>
      </c>
      <c r="B248" s="253" t="s">
        <v>726</v>
      </c>
      <c r="C248" s="254"/>
      <c r="D248" s="31" t="s">
        <v>582</v>
      </c>
      <c r="E248" s="32" t="s">
        <v>19</v>
      </c>
      <c r="F248" s="33">
        <v>1095.96</v>
      </c>
      <c r="G248" s="34">
        <f>'COMPOSIÇÕES - REFORMAS'!H164</f>
        <v>4.6414</v>
      </c>
      <c r="H248" s="34">
        <f t="shared" si="96"/>
        <v>5.5738572600000005</v>
      </c>
      <c r="I248" s="34">
        <f t="shared" si="97"/>
        <v>5086.7887440000004</v>
      </c>
      <c r="J248" s="46">
        <f t="shared" si="98"/>
        <v>6108.7246026696012</v>
      </c>
    </row>
    <row r="249" spans="1:10">
      <c r="A249" s="260" t="s">
        <v>93</v>
      </c>
      <c r="B249" s="261"/>
      <c r="C249" s="261"/>
      <c r="D249" s="261"/>
      <c r="E249" s="261"/>
      <c r="F249" s="261"/>
      <c r="G249" s="261"/>
      <c r="H249" s="261"/>
      <c r="I249" s="48">
        <f>SUM(I245:I248)</f>
        <v>7857.6085440000006</v>
      </c>
      <c r="J249" s="48">
        <f>SUM(J245:J248)</f>
        <v>9436.2021004896014</v>
      </c>
    </row>
    <row r="250" spans="1:10">
      <c r="A250" s="43" t="s">
        <v>76</v>
      </c>
      <c r="B250" s="35"/>
      <c r="C250" s="27"/>
      <c r="D250" s="28" t="s">
        <v>481</v>
      </c>
      <c r="E250" s="36"/>
      <c r="F250" s="37"/>
      <c r="G250" s="38"/>
      <c r="H250" s="38"/>
      <c r="I250" s="29"/>
      <c r="J250" s="44"/>
    </row>
    <row r="251" spans="1:10" ht="60">
      <c r="A251" s="45" t="s">
        <v>435</v>
      </c>
      <c r="B251" s="255" t="s">
        <v>781</v>
      </c>
      <c r="C251" s="256"/>
      <c r="D251" s="31" t="s">
        <v>613</v>
      </c>
      <c r="E251" s="32" t="s">
        <v>228</v>
      </c>
      <c r="F251" s="33">
        <v>434.58</v>
      </c>
      <c r="G251" s="34">
        <f>'COMPOSIÇÕES - REFORMAS'!H216</f>
        <v>10.370139999999999</v>
      </c>
      <c r="H251" s="34">
        <f>G251*(1+$I$5)</f>
        <v>12.453501125999999</v>
      </c>
      <c r="I251" s="34">
        <f t="shared" ref="I251:I258" si="99">F251*G251</f>
        <v>4506.6554411999996</v>
      </c>
      <c r="J251" s="46">
        <f t="shared" ref="J251:J258" si="100">F251*H251</f>
        <v>5412.0425193370793</v>
      </c>
    </row>
    <row r="252" spans="1:10">
      <c r="A252" s="45" t="s">
        <v>434</v>
      </c>
      <c r="B252" s="315" t="s">
        <v>301</v>
      </c>
      <c r="C252" s="316"/>
      <c r="D252" s="31" t="s">
        <v>311</v>
      </c>
      <c r="E252" s="32" t="s">
        <v>19</v>
      </c>
      <c r="F252" s="33">
        <v>16.45</v>
      </c>
      <c r="G252" s="34">
        <f>'COMPOSIÇÕES - REFORMAS'!H37</f>
        <v>32.402999999999999</v>
      </c>
      <c r="H252" s="34">
        <f>G252*(1+$I$5)</f>
        <v>38.912762700000002</v>
      </c>
      <c r="I252" s="34">
        <f t="shared" si="99"/>
        <v>533.02934999999991</v>
      </c>
      <c r="J252" s="46">
        <f t="shared" si="100"/>
        <v>640.11494641499996</v>
      </c>
    </row>
    <row r="253" spans="1:10" ht="36">
      <c r="A253" s="45" t="s">
        <v>436</v>
      </c>
      <c r="B253" s="255" t="s">
        <v>794</v>
      </c>
      <c r="C253" s="256"/>
      <c r="D253" s="31" t="s">
        <v>616</v>
      </c>
      <c r="E253" s="32" t="s">
        <v>19</v>
      </c>
      <c r="F253" s="33">
        <v>67.400000000000006</v>
      </c>
      <c r="G253" s="34">
        <f>'COMPOSIÇÕES - REFORMAS'!H229</f>
        <v>45.512869999999999</v>
      </c>
      <c r="H253" s="34">
        <f t="shared" ref="H253:H258" si="101">G253*(1+$I$5)</f>
        <v>54.656405583000002</v>
      </c>
      <c r="I253" s="34">
        <f t="shared" si="99"/>
        <v>3067.567438</v>
      </c>
      <c r="J253" s="46">
        <f t="shared" si="100"/>
        <v>3683.8417362942005</v>
      </c>
    </row>
    <row r="254" spans="1:10" ht="36">
      <c r="A254" s="45" t="s">
        <v>437</v>
      </c>
      <c r="B254" s="255" t="s">
        <v>794</v>
      </c>
      <c r="C254" s="256"/>
      <c r="D254" s="31" t="s">
        <v>617</v>
      </c>
      <c r="E254" s="32" t="s">
        <v>19</v>
      </c>
      <c r="F254" s="33">
        <v>330.8</v>
      </c>
      <c r="G254" s="34">
        <f>'COMPOSIÇÕES - REFORMAS'!H229</f>
        <v>45.512869999999999</v>
      </c>
      <c r="H254" s="34">
        <f t="shared" si="101"/>
        <v>54.656405583000002</v>
      </c>
      <c r="I254" s="34">
        <f t="shared" si="99"/>
        <v>15055.657396000001</v>
      </c>
      <c r="J254" s="46">
        <f t="shared" si="100"/>
        <v>18080.338966856401</v>
      </c>
    </row>
    <row r="255" spans="1:10" ht="36">
      <c r="A255" s="45" t="s">
        <v>438</v>
      </c>
      <c r="B255" s="255" t="s">
        <v>795</v>
      </c>
      <c r="C255" s="256"/>
      <c r="D255" s="31" t="s">
        <v>673</v>
      </c>
      <c r="E255" s="32" t="s">
        <v>19</v>
      </c>
      <c r="F255" s="33">
        <v>150.15</v>
      </c>
      <c r="G255" s="34">
        <f>'COMPOSIÇÕES - REFORMAS'!H243</f>
        <v>40.975619999999992</v>
      </c>
      <c r="H255" s="34">
        <f t="shared" si="101"/>
        <v>49.207622057999991</v>
      </c>
      <c r="I255" s="34">
        <f t="shared" si="99"/>
        <v>6152.4893429999993</v>
      </c>
      <c r="J255" s="46">
        <f t="shared" si="100"/>
        <v>7388.524452008699</v>
      </c>
    </row>
    <row r="256" spans="1:10" ht="48">
      <c r="A256" s="45" t="s">
        <v>439</v>
      </c>
      <c r="B256" s="255" t="s">
        <v>799</v>
      </c>
      <c r="C256" s="256"/>
      <c r="D256" s="31" t="s">
        <v>313</v>
      </c>
      <c r="E256" s="32" t="s">
        <v>19</v>
      </c>
      <c r="F256" s="33">
        <v>177.89</v>
      </c>
      <c r="G256" s="34">
        <f>'COMPOSIÇÕES - REFORMAS'!H255</f>
        <v>33.826190000000004</v>
      </c>
      <c r="H256" s="34">
        <f t="shared" si="101"/>
        <v>40.621871571000007</v>
      </c>
      <c r="I256" s="34">
        <f t="shared" si="99"/>
        <v>6017.3409391000005</v>
      </c>
      <c r="J256" s="46">
        <f t="shared" si="100"/>
        <v>7226.2247337651906</v>
      </c>
    </row>
    <row r="257" spans="1:10">
      <c r="A257" s="45" t="s">
        <v>440</v>
      </c>
      <c r="B257" s="253" t="s">
        <v>396</v>
      </c>
      <c r="C257" s="254"/>
      <c r="D257" s="31" t="s">
        <v>314</v>
      </c>
      <c r="E257" s="32" t="s">
        <v>19</v>
      </c>
      <c r="F257" s="33">
        <v>18.440000000000001</v>
      </c>
      <c r="G257" s="34">
        <f>'COMPOSIÇÕES - REFORMAS'!H47</f>
        <v>9.4410999999999987</v>
      </c>
      <c r="H257" s="34">
        <f t="shared" si="101"/>
        <v>11.337816989999999</v>
      </c>
      <c r="I257" s="34">
        <f t="shared" si="99"/>
        <v>174.09388399999997</v>
      </c>
      <c r="J257" s="46">
        <f t="shared" si="100"/>
        <v>209.06934529559999</v>
      </c>
    </row>
    <row r="258" spans="1:10">
      <c r="A258" s="45" t="s">
        <v>441</v>
      </c>
      <c r="B258" s="191">
        <v>85180</v>
      </c>
      <c r="C258" s="76" t="s">
        <v>29</v>
      </c>
      <c r="D258" s="31" t="s">
        <v>620</v>
      </c>
      <c r="E258" s="32" t="s">
        <v>19</v>
      </c>
      <c r="F258" s="33">
        <v>327.69</v>
      </c>
      <c r="G258" s="34">
        <v>12.56</v>
      </c>
      <c r="H258" s="34">
        <f t="shared" si="101"/>
        <v>15.083304000000002</v>
      </c>
      <c r="I258" s="34">
        <f t="shared" si="99"/>
        <v>4115.7864</v>
      </c>
      <c r="J258" s="46">
        <f t="shared" si="100"/>
        <v>4942.6478877600002</v>
      </c>
    </row>
    <row r="259" spans="1:10">
      <c r="A259" s="45" t="s">
        <v>447</v>
      </c>
      <c r="B259" s="30"/>
      <c r="C259" s="76"/>
      <c r="D259" s="153" t="s">
        <v>307</v>
      </c>
      <c r="E259" s="32" t="s">
        <v>1</v>
      </c>
      <c r="F259" s="33"/>
      <c r="G259" s="34"/>
      <c r="H259" s="34"/>
      <c r="I259" s="154"/>
      <c r="J259" s="155"/>
    </row>
    <row r="260" spans="1:10" ht="24">
      <c r="A260" s="45" t="s">
        <v>583</v>
      </c>
      <c r="B260" s="191">
        <v>93358</v>
      </c>
      <c r="C260" s="76" t="s">
        <v>29</v>
      </c>
      <c r="D260" s="31" t="s">
        <v>220</v>
      </c>
      <c r="E260" s="32" t="s">
        <v>18</v>
      </c>
      <c r="F260" s="33">
        <v>0.75</v>
      </c>
      <c r="G260" s="34">
        <v>55.5</v>
      </c>
      <c r="H260" s="34">
        <f>G260*(1+$I$5)</f>
        <v>66.649950000000004</v>
      </c>
      <c r="I260" s="34">
        <f t="shared" ref="I260:I267" si="102">F260*G260</f>
        <v>41.625</v>
      </c>
      <c r="J260" s="46">
        <f t="shared" ref="J260:J267" si="103">F260*H260</f>
        <v>49.987462500000007</v>
      </c>
    </row>
    <row r="261" spans="1:10">
      <c r="A261" s="45" t="s">
        <v>584</v>
      </c>
      <c r="B261" s="30">
        <v>83534</v>
      </c>
      <c r="C261" s="76" t="s">
        <v>29</v>
      </c>
      <c r="D261" s="31" t="s">
        <v>245</v>
      </c>
      <c r="E261" s="32" t="s">
        <v>18</v>
      </c>
      <c r="F261" s="33">
        <v>0.75</v>
      </c>
      <c r="G261" s="34">
        <v>484.66</v>
      </c>
      <c r="H261" s="34">
        <f t="shared" ref="H261:H262" si="104">G261*(1+$I$5)</f>
        <v>582.0281940000001</v>
      </c>
      <c r="I261" s="34">
        <f t="shared" si="102"/>
        <v>363.495</v>
      </c>
      <c r="J261" s="46">
        <f t="shared" si="103"/>
        <v>436.5211455000001</v>
      </c>
    </row>
    <row r="262" spans="1:10" ht="36">
      <c r="A262" s="45" t="s">
        <v>585</v>
      </c>
      <c r="B262" s="30">
        <v>87510</v>
      </c>
      <c r="C262" s="76" t="s">
        <v>29</v>
      </c>
      <c r="D262" s="31" t="s">
        <v>621</v>
      </c>
      <c r="E262" s="32" t="s">
        <v>19</v>
      </c>
      <c r="F262" s="33">
        <v>13.5</v>
      </c>
      <c r="G262" s="34">
        <v>84.14</v>
      </c>
      <c r="H262" s="34">
        <f t="shared" si="104"/>
        <v>101.04372600000001</v>
      </c>
      <c r="I262" s="34">
        <f t="shared" si="102"/>
        <v>1135.8900000000001</v>
      </c>
      <c r="J262" s="46">
        <f t="shared" si="103"/>
        <v>1364.0903010000002</v>
      </c>
    </row>
    <row r="263" spans="1:10">
      <c r="A263" s="45" t="s">
        <v>586</v>
      </c>
      <c r="B263" s="30">
        <v>95956</v>
      </c>
      <c r="C263" s="76" t="s">
        <v>29</v>
      </c>
      <c r="D263" s="31" t="s">
        <v>622</v>
      </c>
      <c r="E263" s="32" t="s">
        <v>18</v>
      </c>
      <c r="F263" s="33">
        <v>0.75</v>
      </c>
      <c r="G263" s="34">
        <v>1574.42</v>
      </c>
      <c r="H263" s="34">
        <f>G263*(1+$I$5)</f>
        <v>1890.7209780000003</v>
      </c>
      <c r="I263" s="34">
        <f t="shared" si="102"/>
        <v>1180.8150000000001</v>
      </c>
      <c r="J263" s="46">
        <f t="shared" si="103"/>
        <v>1418.0407335000002</v>
      </c>
    </row>
    <row r="264" spans="1:10" ht="48">
      <c r="A264" s="45" t="s">
        <v>587</v>
      </c>
      <c r="B264" s="30">
        <v>87893</v>
      </c>
      <c r="C264" s="76" t="s">
        <v>29</v>
      </c>
      <c r="D264" s="31" t="s">
        <v>623</v>
      </c>
      <c r="E264" s="32" t="s">
        <v>19</v>
      </c>
      <c r="F264" s="33">
        <v>27</v>
      </c>
      <c r="G264" s="34">
        <v>4.79</v>
      </c>
      <c r="H264" s="34">
        <f t="shared" ref="H264:H267" si="105">G264*(1+$I$5)</f>
        <v>5.7523110000000006</v>
      </c>
      <c r="I264" s="34">
        <f t="shared" si="102"/>
        <v>129.33000000000001</v>
      </c>
      <c r="J264" s="46">
        <f t="shared" si="103"/>
        <v>155.312397</v>
      </c>
    </row>
    <row r="265" spans="1:10" ht="48">
      <c r="A265" s="45" t="s">
        <v>588</v>
      </c>
      <c r="B265" s="30">
        <v>87777</v>
      </c>
      <c r="C265" s="76" t="s">
        <v>29</v>
      </c>
      <c r="D265" s="31" t="s">
        <v>624</v>
      </c>
      <c r="E265" s="32" t="s">
        <v>19</v>
      </c>
      <c r="F265" s="33">
        <v>27</v>
      </c>
      <c r="G265" s="34">
        <v>42.9</v>
      </c>
      <c r="H265" s="34">
        <f t="shared" si="105"/>
        <v>51.518610000000002</v>
      </c>
      <c r="I265" s="34">
        <f t="shared" si="102"/>
        <v>1158.3</v>
      </c>
      <c r="J265" s="46">
        <f t="shared" si="103"/>
        <v>1391.0024700000001</v>
      </c>
    </row>
    <row r="266" spans="1:10" ht="24">
      <c r="A266" s="45" t="s">
        <v>589</v>
      </c>
      <c r="B266" s="30">
        <v>88431</v>
      </c>
      <c r="C266" s="76" t="s">
        <v>29</v>
      </c>
      <c r="D266" s="31" t="s">
        <v>625</v>
      </c>
      <c r="E266" s="32" t="s">
        <v>19</v>
      </c>
      <c r="F266" s="33">
        <v>27</v>
      </c>
      <c r="G266" s="34">
        <v>17.2</v>
      </c>
      <c r="H266" s="34">
        <f t="shared" si="105"/>
        <v>20.655480000000001</v>
      </c>
      <c r="I266" s="34">
        <f t="shared" si="102"/>
        <v>464.4</v>
      </c>
      <c r="J266" s="46">
        <f t="shared" si="103"/>
        <v>557.69795999999997</v>
      </c>
    </row>
    <row r="267" spans="1:10">
      <c r="A267" s="45" t="s">
        <v>448</v>
      </c>
      <c r="B267" s="253" t="s">
        <v>397</v>
      </c>
      <c r="C267" s="254"/>
      <c r="D267" s="31" t="s">
        <v>626</v>
      </c>
      <c r="E267" s="32" t="s">
        <v>62</v>
      </c>
      <c r="F267" s="33">
        <v>7</v>
      </c>
      <c r="G267" s="34">
        <f>'COMPOSIÇÕES - REFORMAS'!H57</f>
        <v>133.01766000000001</v>
      </c>
      <c r="H267" s="34">
        <f t="shared" si="105"/>
        <v>159.74090789400003</v>
      </c>
      <c r="I267" s="34">
        <f t="shared" si="102"/>
        <v>931.12362000000007</v>
      </c>
      <c r="J267" s="46">
        <f t="shared" si="103"/>
        <v>1118.1863552580003</v>
      </c>
    </row>
    <row r="268" spans="1:10">
      <c r="A268" s="260" t="s">
        <v>104</v>
      </c>
      <c r="B268" s="261"/>
      <c r="C268" s="261"/>
      <c r="D268" s="261"/>
      <c r="E268" s="261"/>
      <c r="F268" s="261"/>
      <c r="G268" s="261"/>
      <c r="H268" s="261"/>
      <c r="I268" s="48">
        <f>SUM(I251:I267)</f>
        <v>45027.598811300013</v>
      </c>
      <c r="J268" s="48">
        <f>SUM(J251:J267)</f>
        <v>54073.643412490179</v>
      </c>
    </row>
    <row r="269" spans="1:10">
      <c r="A269" s="43" t="s">
        <v>77</v>
      </c>
      <c r="B269" s="35"/>
      <c r="C269" s="27"/>
      <c r="D269" s="28" t="s">
        <v>15</v>
      </c>
      <c r="E269" s="36"/>
      <c r="F269" s="37"/>
      <c r="G269" s="38"/>
      <c r="H269" s="38"/>
      <c r="I269" s="29"/>
      <c r="J269" s="44"/>
    </row>
    <row r="270" spans="1:10">
      <c r="A270" s="45" t="s">
        <v>442</v>
      </c>
      <c r="B270" s="30"/>
      <c r="C270" s="76"/>
      <c r="D270" s="153" t="s">
        <v>469</v>
      </c>
      <c r="E270" s="32"/>
      <c r="F270" s="33"/>
      <c r="G270" s="34"/>
      <c r="H270" s="34"/>
      <c r="I270" s="154"/>
      <c r="J270" s="155"/>
    </row>
    <row r="271" spans="1:10" ht="24">
      <c r="A271" s="45" t="s">
        <v>590</v>
      </c>
      <c r="B271" s="191">
        <v>93358</v>
      </c>
      <c r="C271" s="76" t="s">
        <v>29</v>
      </c>
      <c r="D271" s="31" t="s">
        <v>220</v>
      </c>
      <c r="E271" s="32" t="s">
        <v>18</v>
      </c>
      <c r="F271" s="33">
        <v>11.16</v>
      </c>
      <c r="G271" s="34">
        <v>55.5</v>
      </c>
      <c r="H271" s="34">
        <f>G271*(1+$I$5)</f>
        <v>66.649950000000004</v>
      </c>
      <c r="I271" s="34">
        <f t="shared" ref="I271:I274" si="106">F271*G271</f>
        <v>619.38</v>
      </c>
      <c r="J271" s="46">
        <f t="shared" ref="J271:J274" si="107">F271*H271</f>
        <v>743.81344200000001</v>
      </c>
    </row>
    <row r="272" spans="1:10" ht="36">
      <c r="A272" s="45" t="s">
        <v>591</v>
      </c>
      <c r="B272" s="30">
        <v>91873</v>
      </c>
      <c r="C272" s="76" t="s">
        <v>29</v>
      </c>
      <c r="D272" s="31" t="s">
        <v>315</v>
      </c>
      <c r="E272" s="32" t="s">
        <v>16</v>
      </c>
      <c r="F272" s="33">
        <v>124</v>
      </c>
      <c r="G272" s="34">
        <v>13.54</v>
      </c>
      <c r="H272" s="34">
        <f t="shared" ref="H272:H281" si="108">G272*(1+$I$5)</f>
        <v>16.260186000000001</v>
      </c>
      <c r="I272" s="34">
        <f t="shared" si="106"/>
        <v>1678.9599999999998</v>
      </c>
      <c r="J272" s="46">
        <f t="shared" si="107"/>
        <v>2016.2630640000002</v>
      </c>
    </row>
    <row r="273" spans="1:10" ht="36">
      <c r="A273" s="45" t="s">
        <v>592</v>
      </c>
      <c r="B273" s="30">
        <v>91929</v>
      </c>
      <c r="C273" s="76" t="s">
        <v>29</v>
      </c>
      <c r="D273" s="31" t="s">
        <v>316</v>
      </c>
      <c r="E273" s="32" t="s">
        <v>16</v>
      </c>
      <c r="F273" s="33">
        <v>332</v>
      </c>
      <c r="G273" s="192">
        <v>4.42</v>
      </c>
      <c r="H273" s="34">
        <f t="shared" si="108"/>
        <v>5.3079780000000003</v>
      </c>
      <c r="I273" s="34">
        <f t="shared" si="106"/>
        <v>1467.44</v>
      </c>
      <c r="J273" s="46">
        <f t="shared" si="107"/>
        <v>1762.2486960000001</v>
      </c>
    </row>
    <row r="274" spans="1:10" ht="24">
      <c r="A274" s="45" t="s">
        <v>593</v>
      </c>
      <c r="B274" s="30">
        <v>93382</v>
      </c>
      <c r="C274" s="76" t="s">
        <v>29</v>
      </c>
      <c r="D274" s="31" t="s">
        <v>409</v>
      </c>
      <c r="E274" s="32" t="s">
        <v>18</v>
      </c>
      <c r="F274" s="33">
        <v>11.16</v>
      </c>
      <c r="G274" s="34">
        <v>20.02</v>
      </c>
      <c r="H274" s="34">
        <f t="shared" si="108"/>
        <v>24.042018000000002</v>
      </c>
      <c r="I274" s="34">
        <f t="shared" si="106"/>
        <v>223.42320000000001</v>
      </c>
      <c r="J274" s="46">
        <f t="shared" si="107"/>
        <v>268.30892088000002</v>
      </c>
    </row>
    <row r="275" spans="1:10">
      <c r="A275" s="45" t="s">
        <v>443</v>
      </c>
      <c r="B275" s="30"/>
      <c r="C275" s="76"/>
      <c r="D275" s="153" t="s">
        <v>474</v>
      </c>
      <c r="E275" s="32"/>
      <c r="F275" s="33"/>
      <c r="G275" s="34"/>
      <c r="H275" s="34"/>
      <c r="I275" s="34"/>
      <c r="J275" s="46"/>
    </row>
    <row r="276" spans="1:10" ht="36">
      <c r="A276" s="45" t="s">
        <v>594</v>
      </c>
      <c r="B276" s="30" t="s">
        <v>318</v>
      </c>
      <c r="C276" s="76" t="s">
        <v>29</v>
      </c>
      <c r="D276" s="31" t="s">
        <v>317</v>
      </c>
      <c r="E276" s="32" t="s">
        <v>62</v>
      </c>
      <c r="F276" s="33">
        <v>7</v>
      </c>
      <c r="G276" s="34">
        <v>1158.54</v>
      </c>
      <c r="H276" s="34">
        <f t="shared" si="108"/>
        <v>1391.2906860000001</v>
      </c>
      <c r="I276" s="34">
        <f t="shared" ref="I276:I281" si="109">F276*G276</f>
        <v>8109.78</v>
      </c>
      <c r="J276" s="46">
        <f t="shared" ref="J276:J281" si="110">F276*H276</f>
        <v>9739.0348020000001</v>
      </c>
    </row>
    <row r="277" spans="1:10" ht="36">
      <c r="A277" s="45" t="s">
        <v>595</v>
      </c>
      <c r="B277" s="30">
        <v>83475</v>
      </c>
      <c r="C277" s="76" t="s">
        <v>29</v>
      </c>
      <c r="D277" s="31" t="s">
        <v>319</v>
      </c>
      <c r="E277" s="32" t="s">
        <v>62</v>
      </c>
      <c r="F277" s="33">
        <v>14</v>
      </c>
      <c r="G277" s="34">
        <v>460.04</v>
      </c>
      <c r="H277" s="34">
        <f t="shared" si="108"/>
        <v>552.46203600000001</v>
      </c>
      <c r="I277" s="34">
        <f t="shared" si="109"/>
        <v>6440.56</v>
      </c>
      <c r="J277" s="46">
        <f t="shared" si="110"/>
        <v>7734.4685040000004</v>
      </c>
    </row>
    <row r="278" spans="1:10" ht="24">
      <c r="A278" s="45" t="s">
        <v>596</v>
      </c>
      <c r="B278" s="30">
        <v>83399</v>
      </c>
      <c r="C278" s="76" t="s">
        <v>29</v>
      </c>
      <c r="D278" s="31" t="s">
        <v>320</v>
      </c>
      <c r="E278" s="32" t="s">
        <v>62</v>
      </c>
      <c r="F278" s="33">
        <v>14</v>
      </c>
      <c r="G278" s="34">
        <v>36.03</v>
      </c>
      <c r="H278" s="34">
        <f t="shared" si="108"/>
        <v>43.268427000000003</v>
      </c>
      <c r="I278" s="34">
        <f t="shared" si="109"/>
        <v>504.42</v>
      </c>
      <c r="J278" s="46">
        <f t="shared" si="110"/>
        <v>605.75797800000009</v>
      </c>
    </row>
    <row r="279" spans="1:10" ht="24">
      <c r="A279" s="45" t="s">
        <v>597</v>
      </c>
      <c r="B279" s="30">
        <v>96985</v>
      </c>
      <c r="C279" s="76" t="s">
        <v>29</v>
      </c>
      <c r="D279" s="31" t="s">
        <v>630</v>
      </c>
      <c r="E279" s="32" t="s">
        <v>62</v>
      </c>
      <c r="F279" s="33">
        <v>7</v>
      </c>
      <c r="G279" s="34">
        <v>37.43</v>
      </c>
      <c r="H279" s="34">
        <f t="shared" si="108"/>
        <v>44.949687000000004</v>
      </c>
      <c r="I279" s="34">
        <f t="shared" si="109"/>
        <v>262.01</v>
      </c>
      <c r="J279" s="46">
        <f t="shared" si="110"/>
        <v>314.64780900000005</v>
      </c>
    </row>
    <row r="280" spans="1:10" ht="36">
      <c r="A280" s="45" t="s">
        <v>598</v>
      </c>
      <c r="B280" s="30" t="s">
        <v>226</v>
      </c>
      <c r="C280" s="76" t="s">
        <v>29</v>
      </c>
      <c r="D280" s="31" t="s">
        <v>321</v>
      </c>
      <c r="E280" s="32" t="s">
        <v>62</v>
      </c>
      <c r="F280" s="33">
        <v>7</v>
      </c>
      <c r="G280" s="34">
        <v>193.28</v>
      </c>
      <c r="H280" s="34">
        <f t="shared" si="108"/>
        <v>232.10995200000002</v>
      </c>
      <c r="I280" s="34">
        <f t="shared" si="109"/>
        <v>1352.96</v>
      </c>
      <c r="J280" s="46">
        <f t="shared" si="110"/>
        <v>1624.7696640000001</v>
      </c>
    </row>
    <row r="281" spans="1:10" s="102" customFormat="1" ht="24">
      <c r="A281" s="45" t="s">
        <v>599</v>
      </c>
      <c r="B281" s="30">
        <v>97601</v>
      </c>
      <c r="C281" s="76" t="s">
        <v>29</v>
      </c>
      <c r="D281" s="31" t="s">
        <v>631</v>
      </c>
      <c r="E281" s="32" t="s">
        <v>62</v>
      </c>
      <c r="F281" s="33">
        <v>4</v>
      </c>
      <c r="G281" s="34">
        <v>265.86</v>
      </c>
      <c r="H281" s="34">
        <f t="shared" si="108"/>
        <v>319.27127400000006</v>
      </c>
      <c r="I281" s="34">
        <f t="shared" si="109"/>
        <v>1063.44</v>
      </c>
      <c r="J281" s="46">
        <f t="shared" si="110"/>
        <v>1277.0850960000002</v>
      </c>
    </row>
    <row r="282" spans="1:10">
      <c r="A282" s="260" t="s">
        <v>103</v>
      </c>
      <c r="B282" s="261"/>
      <c r="C282" s="261"/>
      <c r="D282" s="261"/>
      <c r="E282" s="261"/>
      <c r="F282" s="261"/>
      <c r="G282" s="261"/>
      <c r="H282" s="261"/>
      <c r="I282" s="48">
        <f>SUM(I271:I281)</f>
        <v>21722.373199999995</v>
      </c>
      <c r="J282" s="48">
        <f>SUM(J271:J281)</f>
        <v>26086.397975880001</v>
      </c>
    </row>
    <row r="283" spans="1:10">
      <c r="A283" s="43" t="s">
        <v>312</v>
      </c>
      <c r="B283" s="35"/>
      <c r="C283" s="27"/>
      <c r="D283" s="28" t="s">
        <v>25</v>
      </c>
      <c r="E283" s="36"/>
      <c r="F283" s="37"/>
      <c r="G283" s="38"/>
      <c r="H283" s="38"/>
      <c r="I283" s="29"/>
      <c r="J283" s="44"/>
    </row>
    <row r="284" spans="1:10" ht="15.75" customHeight="1">
      <c r="A284" s="45" t="s">
        <v>444</v>
      </c>
      <c r="B284" s="30"/>
      <c r="C284" s="76"/>
      <c r="D284" s="153" t="s">
        <v>451</v>
      </c>
      <c r="E284" s="32"/>
      <c r="F284" s="33"/>
      <c r="G284" s="34"/>
      <c r="H284" s="34"/>
      <c r="I284" s="34"/>
      <c r="J284" s="46"/>
    </row>
    <row r="285" spans="1:10" ht="24">
      <c r="A285" s="45" t="s">
        <v>600</v>
      </c>
      <c r="B285" s="191">
        <v>93358</v>
      </c>
      <c r="C285" s="76" t="s">
        <v>29</v>
      </c>
      <c r="D285" s="31" t="s">
        <v>220</v>
      </c>
      <c r="E285" s="32" t="s">
        <v>18</v>
      </c>
      <c r="F285" s="33">
        <v>1.33</v>
      </c>
      <c r="G285" s="34">
        <v>55.5</v>
      </c>
      <c r="H285" s="34">
        <f>G285*(1+$I$5)</f>
        <v>66.649950000000004</v>
      </c>
      <c r="I285" s="34">
        <f t="shared" ref="I285:I291" si="111">F285*G285</f>
        <v>73.814999999999998</v>
      </c>
      <c r="J285" s="46">
        <f t="shared" ref="J285:J291" si="112">F285*H285</f>
        <v>88.644433500000005</v>
      </c>
    </row>
    <row r="286" spans="1:10" ht="48">
      <c r="A286" s="45" t="s">
        <v>601</v>
      </c>
      <c r="B286" s="30">
        <v>87264</v>
      </c>
      <c r="C286" s="76" t="s">
        <v>29</v>
      </c>
      <c r="D286" s="31" t="s">
        <v>657</v>
      </c>
      <c r="E286" s="32" t="s">
        <v>19</v>
      </c>
      <c r="F286" s="33">
        <v>4.4400000000000004</v>
      </c>
      <c r="G286" s="34">
        <v>41.95</v>
      </c>
      <c r="H286" s="34">
        <f t="shared" ref="H286:H287" si="113">G286*(1+$I$5)</f>
        <v>50.377755000000008</v>
      </c>
      <c r="I286" s="34">
        <f t="shared" si="111"/>
        <v>186.25800000000004</v>
      </c>
      <c r="J286" s="46">
        <f t="shared" si="112"/>
        <v>223.67723220000005</v>
      </c>
    </row>
    <row r="287" spans="1:10" ht="36">
      <c r="A287" s="45" t="s">
        <v>602</v>
      </c>
      <c r="B287" s="30">
        <v>87510</v>
      </c>
      <c r="C287" s="76" t="s">
        <v>29</v>
      </c>
      <c r="D287" s="31" t="s">
        <v>621</v>
      </c>
      <c r="E287" s="32" t="s">
        <v>19</v>
      </c>
      <c r="F287" s="33">
        <v>29.6</v>
      </c>
      <c r="G287" s="34">
        <v>84.14</v>
      </c>
      <c r="H287" s="34">
        <f t="shared" si="113"/>
        <v>101.04372600000001</v>
      </c>
      <c r="I287" s="34">
        <f t="shared" si="111"/>
        <v>2490.5440000000003</v>
      </c>
      <c r="J287" s="46">
        <f t="shared" si="112"/>
        <v>2990.8942896000003</v>
      </c>
    </row>
    <row r="288" spans="1:10">
      <c r="A288" s="45" t="s">
        <v>603</v>
      </c>
      <c r="B288" s="30">
        <v>87874</v>
      </c>
      <c r="C288" s="76" t="s">
        <v>29</v>
      </c>
      <c r="D288" s="31" t="s">
        <v>20</v>
      </c>
      <c r="E288" s="32" t="s">
        <v>19</v>
      </c>
      <c r="F288" s="33">
        <v>29.6</v>
      </c>
      <c r="G288" s="34">
        <v>3.69</v>
      </c>
      <c r="H288" s="34">
        <f t="shared" ref="H288:H290" si="114">G288*(1+$I$5)</f>
        <v>4.4313210000000005</v>
      </c>
      <c r="I288" s="34">
        <f t="shared" si="111"/>
        <v>109.224</v>
      </c>
      <c r="J288" s="46">
        <f t="shared" si="112"/>
        <v>131.16710160000002</v>
      </c>
    </row>
    <row r="289" spans="1:10" ht="48">
      <c r="A289" s="45" t="s">
        <v>604</v>
      </c>
      <c r="B289" s="30">
        <v>87777</v>
      </c>
      <c r="C289" s="76" t="s">
        <v>29</v>
      </c>
      <c r="D289" s="31" t="s">
        <v>624</v>
      </c>
      <c r="E289" s="32" t="s">
        <v>19</v>
      </c>
      <c r="F289" s="33">
        <v>29.6</v>
      </c>
      <c r="G289" s="34">
        <v>42.9</v>
      </c>
      <c r="H289" s="34">
        <f t="shared" si="114"/>
        <v>51.518610000000002</v>
      </c>
      <c r="I289" s="34">
        <f t="shared" si="111"/>
        <v>1269.8399999999999</v>
      </c>
      <c r="J289" s="46">
        <f t="shared" si="112"/>
        <v>1524.9508560000002</v>
      </c>
    </row>
    <row r="290" spans="1:10" ht="24">
      <c r="A290" s="45" t="s">
        <v>605</v>
      </c>
      <c r="B290" s="30">
        <v>88431</v>
      </c>
      <c r="C290" s="76" t="s">
        <v>29</v>
      </c>
      <c r="D290" s="31" t="s">
        <v>625</v>
      </c>
      <c r="E290" s="32" t="s">
        <v>19</v>
      </c>
      <c r="F290" s="33">
        <v>29.6</v>
      </c>
      <c r="G290" s="34">
        <v>17.2</v>
      </c>
      <c r="H290" s="34">
        <f t="shared" si="114"/>
        <v>20.655480000000001</v>
      </c>
      <c r="I290" s="34">
        <f t="shared" si="111"/>
        <v>509.12</v>
      </c>
      <c r="J290" s="46">
        <f t="shared" si="112"/>
        <v>611.40220800000009</v>
      </c>
    </row>
    <row r="291" spans="1:10">
      <c r="A291" s="45" t="s">
        <v>445</v>
      </c>
      <c r="B291" s="253" t="s">
        <v>728</v>
      </c>
      <c r="C291" s="254"/>
      <c r="D291" s="31" t="s">
        <v>452</v>
      </c>
      <c r="E291" s="32" t="s">
        <v>19</v>
      </c>
      <c r="F291" s="33">
        <v>768.7</v>
      </c>
      <c r="G291" s="34">
        <f>'COMPOSIÇÕES - REFORMAS'!H188</f>
        <v>0.52795999999999998</v>
      </c>
      <c r="H291" s="34">
        <f>G291*(1+$I$5)</f>
        <v>0.63402716400000003</v>
      </c>
      <c r="I291" s="34">
        <f t="shared" si="111"/>
        <v>405.84285199999999</v>
      </c>
      <c r="J291" s="46">
        <f t="shared" si="112"/>
        <v>487.37668096680005</v>
      </c>
    </row>
    <row r="292" spans="1:10" ht="13.5" thickBot="1">
      <c r="A292" s="260" t="s">
        <v>102</v>
      </c>
      <c r="B292" s="261"/>
      <c r="C292" s="261"/>
      <c r="D292" s="261"/>
      <c r="E292" s="261"/>
      <c r="F292" s="261"/>
      <c r="G292" s="261"/>
      <c r="H292" s="261"/>
      <c r="I292" s="49">
        <f>SUM(I284:I291)</f>
        <v>5044.6438520000002</v>
      </c>
      <c r="J292" s="49">
        <f>SUM(J284:J291)</f>
        <v>6058.1128018668014</v>
      </c>
    </row>
    <row r="293" spans="1:10" ht="6.75" customHeight="1" thickBot="1">
      <c r="A293" s="21"/>
      <c r="B293" s="22"/>
      <c r="C293" s="22"/>
      <c r="D293" s="22"/>
      <c r="E293" s="23"/>
      <c r="F293" s="24"/>
      <c r="G293" s="25"/>
      <c r="H293" s="25"/>
      <c r="I293" s="25"/>
      <c r="J293" s="26"/>
    </row>
    <row r="294" spans="1:10" ht="16.5" thickBot="1">
      <c r="A294" s="257" t="s">
        <v>453</v>
      </c>
      <c r="B294" s="258"/>
      <c r="C294" s="258"/>
      <c r="D294" s="258"/>
      <c r="E294" s="258"/>
      <c r="F294" s="258"/>
      <c r="G294" s="258"/>
      <c r="H294" s="259"/>
      <c r="I294" s="39">
        <f>I292+I282+I268+I249</f>
        <v>79652.224407300018</v>
      </c>
      <c r="J294" s="39">
        <f>J292+J282+J268+J249</f>
        <v>95654.356290726573</v>
      </c>
    </row>
    <row r="295" spans="1:10" ht="6.75" customHeight="1">
      <c r="A295" s="21"/>
      <c r="B295" s="22"/>
      <c r="C295" s="22"/>
      <c r="D295" s="22"/>
      <c r="E295" s="23"/>
      <c r="F295" s="24"/>
      <c r="G295" s="25"/>
      <c r="H295" s="25"/>
      <c r="I295" s="25"/>
      <c r="J295" s="26"/>
    </row>
    <row r="296" spans="1:10" ht="6.75" customHeight="1" thickBot="1">
      <c r="A296" s="21"/>
      <c r="B296" s="22"/>
      <c r="C296" s="22"/>
      <c r="D296" s="22"/>
      <c r="E296" s="23"/>
      <c r="F296" s="24"/>
      <c r="G296" s="25"/>
      <c r="H296" s="25"/>
      <c r="I296" s="25"/>
      <c r="J296" s="26"/>
    </row>
    <row r="297" spans="1:10" ht="16.5" thickBot="1">
      <c r="A297" s="257" t="s">
        <v>126</v>
      </c>
      <c r="B297" s="258"/>
      <c r="C297" s="258"/>
      <c r="D297" s="258"/>
      <c r="E297" s="258"/>
      <c r="F297" s="258"/>
      <c r="G297" s="258"/>
      <c r="H297" s="259"/>
      <c r="I297" s="39">
        <f>I294+I240+I185+I61+I13</f>
        <v>256968.64093890003</v>
      </c>
      <c r="J297" s="39">
        <f>J294+J240+J185+J61+J13</f>
        <v>308594.57854552503</v>
      </c>
    </row>
    <row r="298" spans="1:10">
      <c r="A298" s="276"/>
      <c r="B298" s="277"/>
      <c r="C298" s="277"/>
      <c r="D298" s="277"/>
      <c r="E298" s="278"/>
      <c r="F298" s="267" t="s">
        <v>105</v>
      </c>
      <c r="G298" s="268"/>
      <c r="H298" s="268"/>
      <c r="I298" s="268"/>
      <c r="J298" s="269"/>
    </row>
    <row r="299" spans="1:10">
      <c r="A299" s="279"/>
      <c r="B299" s="280"/>
      <c r="C299" s="280"/>
      <c r="D299" s="280"/>
      <c r="E299" s="281"/>
      <c r="F299" s="270"/>
      <c r="G299" s="271"/>
      <c r="H299" s="271"/>
      <c r="I299" s="271"/>
      <c r="J299" s="272"/>
    </row>
    <row r="300" spans="1:10">
      <c r="A300" s="279"/>
      <c r="B300" s="280"/>
      <c r="C300" s="280"/>
      <c r="D300" s="280"/>
      <c r="E300" s="281"/>
      <c r="F300" s="270"/>
      <c r="G300" s="271"/>
      <c r="H300" s="271"/>
      <c r="I300" s="271"/>
      <c r="J300" s="272"/>
    </row>
    <row r="301" spans="1:10">
      <c r="A301" s="279"/>
      <c r="B301" s="280"/>
      <c r="C301" s="280"/>
      <c r="D301" s="280"/>
      <c r="E301" s="281"/>
      <c r="F301" s="270"/>
      <c r="G301" s="271"/>
      <c r="H301" s="271"/>
      <c r="I301" s="271"/>
      <c r="J301" s="272"/>
    </row>
    <row r="302" spans="1:10">
      <c r="A302" s="279"/>
      <c r="B302" s="280"/>
      <c r="C302" s="280"/>
      <c r="D302" s="280"/>
      <c r="E302" s="281"/>
      <c r="F302" s="270"/>
      <c r="G302" s="271"/>
      <c r="H302" s="271"/>
      <c r="I302" s="271"/>
      <c r="J302" s="272"/>
    </row>
    <row r="303" spans="1:10" ht="40.5" customHeight="1" thickBot="1">
      <c r="A303" s="282"/>
      <c r="B303" s="283"/>
      <c r="C303" s="283"/>
      <c r="D303" s="283"/>
      <c r="E303" s="284"/>
      <c r="F303" s="273"/>
      <c r="G303" s="274"/>
      <c r="H303" s="274"/>
      <c r="I303" s="274"/>
      <c r="J303" s="275"/>
    </row>
    <row r="304" spans="1:10" ht="13.5" thickBot="1"/>
    <row r="305" spans="9:9" ht="16.5" thickBot="1">
      <c r="I305" s="39">
        <v>1187824.4779570671</v>
      </c>
    </row>
    <row r="306" spans="9:9">
      <c r="I306" s="4">
        <f>I305*0.02</f>
        <v>23756.489559141341</v>
      </c>
    </row>
    <row r="439" spans="6:6">
      <c r="F439" s="174" t="s">
        <v>629</v>
      </c>
    </row>
  </sheetData>
  <autoFilter ref="D1:D439"/>
  <mergeCells count="101">
    <mergeCell ref="B18:C18"/>
    <mergeCell ref="B66:C66"/>
    <mergeCell ref="B190:C190"/>
    <mergeCell ref="B31:C31"/>
    <mergeCell ref="B78:C78"/>
    <mergeCell ref="B203:C203"/>
    <mergeCell ref="B88:C88"/>
    <mergeCell ref="B73:C73"/>
    <mergeCell ref="B126:C126"/>
    <mergeCell ref="B127:C127"/>
    <mergeCell ref="B128:C128"/>
    <mergeCell ref="A171:H171"/>
    <mergeCell ref="A182:H182"/>
    <mergeCell ref="A107:H107"/>
    <mergeCell ref="B200:C200"/>
    <mergeCell ref="B25:C25"/>
    <mergeCell ref="B198:C198"/>
    <mergeCell ref="B199:C199"/>
    <mergeCell ref="B74:C74"/>
    <mergeCell ref="B75:C75"/>
    <mergeCell ref="B27:C27"/>
    <mergeCell ref="B28:C28"/>
    <mergeCell ref="B191:C191"/>
    <mergeCell ref="A1:J1"/>
    <mergeCell ref="A6:F6"/>
    <mergeCell ref="I5:J6"/>
    <mergeCell ref="G5:H6"/>
    <mergeCell ref="A5:F5"/>
    <mergeCell ref="I4:J4"/>
    <mergeCell ref="G4:H4"/>
    <mergeCell ref="A4:F4"/>
    <mergeCell ref="A2:J2"/>
    <mergeCell ref="A8:J8"/>
    <mergeCell ref="A61:H61"/>
    <mergeCell ref="A59:H59"/>
    <mergeCell ref="B63:J63"/>
    <mergeCell ref="A70:H70"/>
    <mergeCell ref="A56:H56"/>
    <mergeCell ref="B58:C58"/>
    <mergeCell ref="B21:C21"/>
    <mergeCell ref="B69:C69"/>
    <mergeCell ref="A23:H23"/>
    <mergeCell ref="A42:H42"/>
    <mergeCell ref="B12:C12"/>
    <mergeCell ref="A13:H13"/>
    <mergeCell ref="B15:J15"/>
    <mergeCell ref="B19:C19"/>
    <mergeCell ref="B26:C26"/>
    <mergeCell ref="B41:C41"/>
    <mergeCell ref="B67:C67"/>
    <mergeCell ref="F298:J303"/>
    <mergeCell ref="A298:E303"/>
    <mergeCell ref="A297:H297"/>
    <mergeCell ref="B231:C231"/>
    <mergeCell ref="B232:C232"/>
    <mergeCell ref="B233:C233"/>
    <mergeCell ref="A240:H240"/>
    <mergeCell ref="B234:C234"/>
    <mergeCell ref="B235:C235"/>
    <mergeCell ref="B236:C236"/>
    <mergeCell ref="A238:H238"/>
    <mergeCell ref="B242:J242"/>
    <mergeCell ref="A249:H249"/>
    <mergeCell ref="A268:H268"/>
    <mergeCell ref="A282:H282"/>
    <mergeCell ref="A294:H294"/>
    <mergeCell ref="B248:C248"/>
    <mergeCell ref="B237:C237"/>
    <mergeCell ref="A292:H292"/>
    <mergeCell ref="B29:C29"/>
    <mergeCell ref="B201:C201"/>
    <mergeCell ref="B256:C256"/>
    <mergeCell ref="B291:C291"/>
    <mergeCell ref="B130:C130"/>
    <mergeCell ref="B193:C193"/>
    <mergeCell ref="B161:C161"/>
    <mergeCell ref="A185:H185"/>
    <mergeCell ref="A194:H194"/>
    <mergeCell ref="A215:H215"/>
    <mergeCell ref="A228:H228"/>
    <mergeCell ref="B187:J187"/>
    <mergeCell ref="B245:C245"/>
    <mergeCell ref="B257:C257"/>
    <mergeCell ref="B214:C214"/>
    <mergeCell ref="B267:C267"/>
    <mergeCell ref="B196:C196"/>
    <mergeCell ref="A89:H89"/>
    <mergeCell ref="B102:C102"/>
    <mergeCell ref="B197:C197"/>
    <mergeCell ref="B252:C252"/>
    <mergeCell ref="B205:C205"/>
    <mergeCell ref="B110:C110"/>
    <mergeCell ref="B72:C72"/>
    <mergeCell ref="B170:C170"/>
    <mergeCell ref="B181:C181"/>
    <mergeCell ref="B76:C76"/>
    <mergeCell ref="B255:C255"/>
    <mergeCell ref="B251:C251"/>
    <mergeCell ref="B253:C253"/>
    <mergeCell ref="B254:C254"/>
    <mergeCell ref="B246:C246"/>
  </mergeCells>
  <phoneticPr fontId="15" type="noConversion"/>
  <printOptions horizontalCentered="1"/>
  <pageMargins left="0.70866141732283472" right="0.51181102362204722" top="0.78740157480314965" bottom="0.78740157480314965" header="0.31496062992125984" footer="0.31496062992125984"/>
  <pageSetup paperSize="9" scale="49" orientation="portrait" r:id="rId1"/>
  <rowBreaks count="5" manualBreakCount="5">
    <brk id="61" max="9" man="1"/>
    <brk id="107" max="9" man="1"/>
    <brk id="156" max="9" man="1"/>
    <brk id="215" max="9" man="1"/>
    <brk id="282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7"/>
  <sheetViews>
    <sheetView view="pageBreakPreview" topLeftCell="A7" zoomScaleSheetLayoutView="100" workbookViewId="0">
      <pane ySplit="3" topLeftCell="A130" activePane="bottomLeft" state="frozen"/>
      <selection activeCell="A7" sqref="A7"/>
      <selection pane="bottomLeft" activeCell="D134" sqref="D134"/>
    </sheetView>
  </sheetViews>
  <sheetFormatPr defaultRowHeight="12.75"/>
  <cols>
    <col min="1" max="1" width="9.140625" style="5"/>
    <col min="2" max="2" width="10.28515625" style="7" customWidth="1"/>
    <col min="3" max="3" width="7.5703125" style="3" customWidth="1"/>
    <col min="4" max="4" width="46.5703125" style="2" customWidth="1"/>
    <col min="5" max="5" width="6.42578125" style="5" bestFit="1" customWidth="1"/>
    <col min="6" max="6" width="10.28515625" style="6" customWidth="1"/>
    <col min="7" max="7" width="11.7109375" style="4" customWidth="1"/>
    <col min="8" max="8" width="13.28515625" style="4" customWidth="1"/>
    <col min="9" max="10" width="14.7109375" style="4" customWidth="1"/>
    <col min="11" max="11" width="5.7109375" style="3" bestFit="1" customWidth="1"/>
    <col min="12" max="12" width="13.7109375" style="3" customWidth="1"/>
    <col min="13" max="13" width="12.7109375" style="3" customWidth="1"/>
    <col min="14" max="16384" width="9.140625" style="3"/>
  </cols>
  <sheetData>
    <row r="1" spans="1:13">
      <c r="A1" s="287" t="s">
        <v>55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3" ht="18">
      <c r="A2" s="308" t="s">
        <v>177</v>
      </c>
      <c r="B2" s="308"/>
      <c r="C2" s="308"/>
      <c r="D2" s="308"/>
      <c r="E2" s="308"/>
      <c r="F2" s="308"/>
      <c r="G2" s="308"/>
      <c r="H2" s="308"/>
      <c r="I2" s="308"/>
      <c r="J2" s="308"/>
    </row>
    <row r="3" spans="1:13" ht="8.25" customHeight="1" thickBot="1">
      <c r="B3" s="5"/>
      <c r="C3" s="5"/>
      <c r="D3" s="5"/>
      <c r="F3" s="5"/>
      <c r="G3" s="5"/>
      <c r="H3" s="5"/>
      <c r="I3" s="5"/>
      <c r="J3" s="5"/>
    </row>
    <row r="4" spans="1:13" ht="28.5" customHeight="1">
      <c r="A4" s="350" t="s">
        <v>202</v>
      </c>
      <c r="B4" s="351"/>
      <c r="C4" s="351"/>
      <c r="D4" s="351"/>
      <c r="E4" s="351"/>
      <c r="F4" s="351"/>
      <c r="G4" s="352" t="s">
        <v>56</v>
      </c>
      <c r="H4" s="352"/>
      <c r="I4" s="352" t="s">
        <v>218</v>
      </c>
      <c r="J4" s="353"/>
    </row>
    <row r="5" spans="1:13" ht="12.75" customHeight="1">
      <c r="A5" s="334" t="s">
        <v>203</v>
      </c>
      <c r="B5" s="335"/>
      <c r="C5" s="335"/>
      <c r="D5" s="335"/>
      <c r="E5" s="335"/>
      <c r="F5" s="335"/>
      <c r="G5" s="336" t="s">
        <v>14</v>
      </c>
      <c r="H5" s="336"/>
      <c r="I5" s="338" t="e">
        <f>#REF!</f>
        <v>#REF!</v>
      </c>
      <c r="J5" s="339"/>
    </row>
    <row r="6" spans="1:13" ht="13.5" thickBot="1">
      <c r="A6" s="342" t="s">
        <v>263</v>
      </c>
      <c r="B6" s="343"/>
      <c r="C6" s="343"/>
      <c r="D6" s="343"/>
      <c r="E6" s="343"/>
      <c r="F6" s="343"/>
      <c r="G6" s="337"/>
      <c r="H6" s="337"/>
      <c r="I6" s="340"/>
      <c r="J6" s="341"/>
    </row>
    <row r="7" spans="1:13" ht="15.75" customHeight="1" thickBot="1">
      <c r="A7" s="14"/>
      <c r="B7" s="14"/>
      <c r="C7" s="14"/>
      <c r="D7" s="14"/>
      <c r="E7" s="14"/>
      <c r="F7" s="14"/>
      <c r="G7" s="11"/>
      <c r="H7" s="11"/>
      <c r="I7" s="11"/>
      <c r="J7" s="12"/>
    </row>
    <row r="8" spans="1:13" ht="15.75" customHeight="1" thickBot="1">
      <c r="A8" s="344" t="s">
        <v>9</v>
      </c>
      <c r="B8" s="345"/>
      <c r="C8" s="345"/>
      <c r="D8" s="345"/>
      <c r="E8" s="345"/>
      <c r="F8" s="345"/>
      <c r="G8" s="345"/>
      <c r="H8" s="345"/>
      <c r="I8" s="345"/>
      <c r="J8" s="346"/>
    </row>
    <row r="9" spans="1:13" ht="32.25" customHeight="1" thickBot="1">
      <c r="A9" s="10" t="s">
        <v>10</v>
      </c>
      <c r="B9" s="40" t="s">
        <v>24</v>
      </c>
      <c r="C9" s="40" t="s">
        <v>28</v>
      </c>
      <c r="D9" s="40" t="s">
        <v>11</v>
      </c>
      <c r="E9" s="40" t="s">
        <v>12</v>
      </c>
      <c r="F9" s="41" t="s">
        <v>13</v>
      </c>
      <c r="G9" s="42" t="s">
        <v>31</v>
      </c>
      <c r="H9" s="42" t="s">
        <v>32</v>
      </c>
      <c r="I9" s="42" t="s">
        <v>33</v>
      </c>
      <c r="J9" s="88" t="s">
        <v>27</v>
      </c>
      <c r="L9" s="73" t="e">
        <f>J138</f>
        <v>#REF!</v>
      </c>
    </row>
    <row r="10" spans="1:13" ht="6" customHeight="1">
      <c r="A10" s="21"/>
      <c r="B10" s="22"/>
      <c r="C10" s="22"/>
      <c r="D10" s="22"/>
      <c r="E10" s="23"/>
      <c r="F10" s="24"/>
      <c r="G10" s="25"/>
      <c r="H10" s="25"/>
      <c r="I10" s="25"/>
      <c r="J10" s="26"/>
    </row>
    <row r="11" spans="1:13" ht="18.75" customHeight="1">
      <c r="A11" s="347" t="s">
        <v>297</v>
      </c>
      <c r="B11" s="348"/>
      <c r="C11" s="348"/>
      <c r="D11" s="348"/>
      <c r="E11" s="348"/>
      <c r="F11" s="348"/>
      <c r="G11" s="348"/>
      <c r="H11" s="348"/>
      <c r="I11" s="348"/>
      <c r="J11" s="349"/>
    </row>
    <row r="12" spans="1:13" ht="12.75" customHeight="1">
      <c r="A12" s="112">
        <v>1</v>
      </c>
      <c r="B12" s="113"/>
      <c r="C12" s="114"/>
      <c r="D12" s="115" t="s">
        <v>0</v>
      </c>
      <c r="E12" s="116" t="s">
        <v>1</v>
      </c>
      <c r="F12" s="117"/>
      <c r="G12" s="118"/>
      <c r="H12" s="118"/>
      <c r="I12" s="119"/>
      <c r="J12" s="120"/>
    </row>
    <row r="13" spans="1:13" ht="24">
      <c r="A13" s="81" t="s">
        <v>34</v>
      </c>
      <c r="B13" s="253" t="s">
        <v>139</v>
      </c>
      <c r="C13" s="254"/>
      <c r="D13" s="31" t="s">
        <v>188</v>
      </c>
      <c r="E13" s="82" t="s">
        <v>189</v>
      </c>
      <c r="F13" s="83" t="e">
        <f>#REF!</f>
        <v>#REF!</v>
      </c>
      <c r="G13" s="84" t="e">
        <f>'COMPOSIÇÕES - REFORMAS'!#REF!</f>
        <v>#REF!</v>
      </c>
      <c r="H13" s="34" t="e">
        <f>G13*(1+$J$5)</f>
        <v>#REF!</v>
      </c>
      <c r="I13" s="34" t="e">
        <f>F13*G13</f>
        <v>#REF!</v>
      </c>
      <c r="J13" s="34" t="e">
        <f>F13*H13</f>
        <v>#REF!</v>
      </c>
      <c r="L13" s="3" t="e">
        <f>J13/J17</f>
        <v>#REF!</v>
      </c>
      <c r="M13" s="3" t="e">
        <f>L13/3</f>
        <v>#REF!</v>
      </c>
    </row>
    <row r="14" spans="1:13" ht="12.75" customHeight="1">
      <c r="A14" s="81" t="s">
        <v>190</v>
      </c>
      <c r="B14" s="253" t="s">
        <v>138</v>
      </c>
      <c r="C14" s="254"/>
      <c r="D14" s="31" t="s">
        <v>191</v>
      </c>
      <c r="E14" s="85" t="s">
        <v>62</v>
      </c>
      <c r="F14" s="83" t="e">
        <f>#REF!</f>
        <v>#REF!</v>
      </c>
      <c r="G14" s="84" t="e">
        <f>'COMPOSIÇÕES - REFORMAS'!#REF!</f>
        <v>#REF!</v>
      </c>
      <c r="H14" s="34" t="e">
        <f t="shared" ref="H14:H16" si="0">G14*(1+$J$5)</f>
        <v>#REF!</v>
      </c>
      <c r="I14" s="34" t="e">
        <f t="shared" ref="I14:I16" si="1">F14*G14</f>
        <v>#REF!</v>
      </c>
      <c r="J14" s="34" t="e">
        <f t="shared" ref="J14:J16" si="2">F14*H14</f>
        <v>#REF!</v>
      </c>
    </row>
    <row r="15" spans="1:13" ht="12.75" customHeight="1">
      <c r="A15" s="81" t="s">
        <v>192</v>
      </c>
      <c r="B15" s="253" t="s">
        <v>147</v>
      </c>
      <c r="C15" s="254"/>
      <c r="D15" s="31" t="s">
        <v>193</v>
      </c>
      <c r="E15" s="85" t="s">
        <v>62</v>
      </c>
      <c r="F15" s="83" t="e">
        <f>#REF!</f>
        <v>#REF!</v>
      </c>
      <c r="G15" s="84" t="e">
        <f>'COMPOSIÇÕES - REFORMAS'!#REF!</f>
        <v>#REF!</v>
      </c>
      <c r="H15" s="34" t="e">
        <f t="shared" si="0"/>
        <v>#REF!</v>
      </c>
      <c r="I15" s="34" t="e">
        <f t="shared" si="1"/>
        <v>#REF!</v>
      </c>
      <c r="J15" s="34" t="e">
        <f t="shared" si="2"/>
        <v>#REF!</v>
      </c>
    </row>
    <row r="16" spans="1:13">
      <c r="A16" s="81" t="s">
        <v>194</v>
      </c>
      <c r="B16" s="30" t="s">
        <v>195</v>
      </c>
      <c r="C16" s="76" t="s">
        <v>29</v>
      </c>
      <c r="D16" s="31" t="s">
        <v>198</v>
      </c>
      <c r="E16" s="32" t="s">
        <v>19</v>
      </c>
      <c r="F16" s="33" t="e">
        <f>#REF!</f>
        <v>#REF!</v>
      </c>
      <c r="G16" s="34">
        <v>318.36</v>
      </c>
      <c r="H16" s="34">
        <f t="shared" si="0"/>
        <v>318.36</v>
      </c>
      <c r="I16" s="34" t="e">
        <f t="shared" si="1"/>
        <v>#REF!</v>
      </c>
      <c r="J16" s="34" t="e">
        <f t="shared" si="2"/>
        <v>#REF!</v>
      </c>
    </row>
    <row r="17" spans="1:13" ht="12.75" customHeight="1">
      <c r="A17" s="260" t="s">
        <v>93</v>
      </c>
      <c r="B17" s="261"/>
      <c r="C17" s="261"/>
      <c r="D17" s="261"/>
      <c r="E17" s="261"/>
      <c r="F17" s="261"/>
      <c r="G17" s="261"/>
      <c r="H17" s="261"/>
      <c r="I17" s="48" t="e">
        <f>SUM(I13:I16)</f>
        <v>#REF!</v>
      </c>
      <c r="J17" s="48" t="e">
        <f>SUM(J13:J16)</f>
        <v>#REF!</v>
      </c>
    </row>
    <row r="18" spans="1:13" s="1" customFormat="1" ht="12.75" customHeight="1">
      <c r="A18" s="43">
        <v>2</v>
      </c>
      <c r="B18" s="50"/>
      <c r="C18" s="51"/>
      <c r="D18" s="28" t="s">
        <v>107</v>
      </c>
      <c r="E18" s="52" t="s">
        <v>1</v>
      </c>
      <c r="F18" s="53"/>
      <c r="G18" s="54"/>
      <c r="H18" s="54"/>
      <c r="I18" s="29"/>
      <c r="J18" s="44"/>
    </row>
    <row r="19" spans="1:13" ht="24">
      <c r="A19" s="45" t="s">
        <v>35</v>
      </c>
      <c r="B19" s="30" t="s">
        <v>106</v>
      </c>
      <c r="C19" s="76" t="s">
        <v>29</v>
      </c>
      <c r="D19" s="31" t="s">
        <v>244</v>
      </c>
      <c r="E19" s="32" t="s">
        <v>18</v>
      </c>
      <c r="F19" s="33" t="e">
        <f>#REF!</f>
        <v>#REF!</v>
      </c>
      <c r="G19" s="34">
        <v>74.31</v>
      </c>
      <c r="H19" s="34" t="e">
        <f t="shared" ref="H19:H25" si="3">G19*(1+$I$5)</f>
        <v>#REF!</v>
      </c>
      <c r="I19" s="34" t="e">
        <f t="shared" ref="I19:I25" si="4">F19*G19</f>
        <v>#REF!</v>
      </c>
      <c r="J19" s="46" t="e">
        <f t="shared" ref="J19:J25" si="5">F19*H19</f>
        <v>#REF!</v>
      </c>
      <c r="L19" s="9"/>
      <c r="M19" s="8"/>
    </row>
    <row r="20" spans="1:13">
      <c r="A20" s="45" t="s">
        <v>36</v>
      </c>
      <c r="B20" s="253" t="s">
        <v>139</v>
      </c>
      <c r="C20" s="254"/>
      <c r="D20" s="31" t="s">
        <v>61</v>
      </c>
      <c r="E20" s="32" t="s">
        <v>19</v>
      </c>
      <c r="F20" s="33" t="e">
        <f>#REF!</f>
        <v>#REF!</v>
      </c>
      <c r="G20" s="34" t="e">
        <f>'COMPOSIÇÕES - REFORMAS'!#REF!</f>
        <v>#REF!</v>
      </c>
      <c r="H20" s="34" t="e">
        <f t="shared" si="3"/>
        <v>#REF!</v>
      </c>
      <c r="I20" s="34" t="e">
        <f t="shared" si="4"/>
        <v>#REF!</v>
      </c>
      <c r="J20" s="46" t="e">
        <f t="shared" si="5"/>
        <v>#REF!</v>
      </c>
      <c r="L20" s="9"/>
      <c r="M20" s="8"/>
    </row>
    <row r="21" spans="1:13" ht="24">
      <c r="A21" s="45" t="s">
        <v>113</v>
      </c>
      <c r="B21" s="30">
        <v>85406</v>
      </c>
      <c r="C21" s="76" t="s">
        <v>29</v>
      </c>
      <c r="D21" s="31" t="s">
        <v>131</v>
      </c>
      <c r="E21" s="32" t="s">
        <v>19</v>
      </c>
      <c r="F21" s="33" t="e">
        <f>#REF!</f>
        <v>#REF!</v>
      </c>
      <c r="G21" s="34">
        <v>37.15</v>
      </c>
      <c r="H21" s="34" t="e">
        <f t="shared" si="3"/>
        <v>#REF!</v>
      </c>
      <c r="I21" s="34" t="e">
        <f t="shared" si="4"/>
        <v>#REF!</v>
      </c>
      <c r="J21" s="46" t="e">
        <f t="shared" si="5"/>
        <v>#REF!</v>
      </c>
      <c r="L21" s="9"/>
      <c r="M21" s="8"/>
    </row>
    <row r="22" spans="1:13" ht="24">
      <c r="A22" s="45" t="s">
        <v>114</v>
      </c>
      <c r="B22" s="30">
        <v>72897</v>
      </c>
      <c r="C22" s="76" t="s">
        <v>29</v>
      </c>
      <c r="D22" s="31" t="s">
        <v>133</v>
      </c>
      <c r="E22" s="32" t="s">
        <v>18</v>
      </c>
      <c r="F22" s="33" t="e">
        <f>#REF!</f>
        <v>#REF!</v>
      </c>
      <c r="G22" s="34">
        <v>17.55</v>
      </c>
      <c r="H22" s="34" t="e">
        <f t="shared" si="3"/>
        <v>#REF!</v>
      </c>
      <c r="I22" s="34" t="e">
        <f t="shared" si="4"/>
        <v>#REF!</v>
      </c>
      <c r="J22" s="46" t="e">
        <f t="shared" si="5"/>
        <v>#REF!</v>
      </c>
      <c r="L22" s="9"/>
      <c r="M22" s="8"/>
    </row>
    <row r="23" spans="1:13" ht="24">
      <c r="A23" s="45" t="s">
        <v>115</v>
      </c>
      <c r="B23" s="30">
        <v>72900</v>
      </c>
      <c r="C23" s="76" t="s">
        <v>29</v>
      </c>
      <c r="D23" s="31" t="s">
        <v>134</v>
      </c>
      <c r="E23" s="32" t="s">
        <v>18</v>
      </c>
      <c r="F23" s="33" t="e">
        <f>#REF!</f>
        <v>#REF!</v>
      </c>
      <c r="G23" s="34">
        <v>4.84</v>
      </c>
      <c r="H23" s="34" t="e">
        <f t="shared" si="3"/>
        <v>#REF!</v>
      </c>
      <c r="I23" s="34" t="e">
        <f t="shared" si="4"/>
        <v>#REF!</v>
      </c>
      <c r="J23" s="46" t="e">
        <f t="shared" si="5"/>
        <v>#REF!</v>
      </c>
      <c r="L23" s="9"/>
      <c r="M23" s="8"/>
    </row>
    <row r="24" spans="1:13" ht="24">
      <c r="A24" s="45" t="s">
        <v>116</v>
      </c>
      <c r="B24" s="30">
        <v>85333</v>
      </c>
      <c r="C24" s="76" t="s">
        <v>29</v>
      </c>
      <c r="D24" s="31" t="s">
        <v>132</v>
      </c>
      <c r="E24" s="32" t="s">
        <v>62</v>
      </c>
      <c r="F24" s="33" t="e">
        <f>#REF!</f>
        <v>#REF!</v>
      </c>
      <c r="G24" s="34">
        <v>16.5</v>
      </c>
      <c r="H24" s="34" t="e">
        <f t="shared" si="3"/>
        <v>#REF!</v>
      </c>
      <c r="I24" s="34" t="e">
        <f t="shared" si="4"/>
        <v>#REF!</v>
      </c>
      <c r="J24" s="46" t="e">
        <f t="shared" si="5"/>
        <v>#REF!</v>
      </c>
      <c r="L24" s="9"/>
      <c r="M24" s="8"/>
    </row>
    <row r="25" spans="1:13" ht="24">
      <c r="A25" s="45" t="s">
        <v>117</v>
      </c>
      <c r="B25" s="30">
        <v>31</v>
      </c>
      <c r="C25" s="76" t="s">
        <v>30</v>
      </c>
      <c r="D25" s="31" t="s">
        <v>243</v>
      </c>
      <c r="E25" s="32" t="s">
        <v>19</v>
      </c>
      <c r="F25" s="33" t="e">
        <f>#REF!</f>
        <v>#REF!</v>
      </c>
      <c r="G25" s="34">
        <v>10.41</v>
      </c>
      <c r="H25" s="34" t="e">
        <f t="shared" si="3"/>
        <v>#REF!</v>
      </c>
      <c r="I25" s="34" t="e">
        <f t="shared" si="4"/>
        <v>#REF!</v>
      </c>
      <c r="J25" s="46" t="e">
        <f t="shared" si="5"/>
        <v>#REF!</v>
      </c>
      <c r="L25" s="9"/>
      <c r="M25" s="8"/>
    </row>
    <row r="26" spans="1:13">
      <c r="A26" s="260" t="s">
        <v>104</v>
      </c>
      <c r="B26" s="261"/>
      <c r="C26" s="261"/>
      <c r="D26" s="261"/>
      <c r="E26" s="261"/>
      <c r="F26" s="261"/>
      <c r="G26" s="261"/>
      <c r="H26" s="261"/>
      <c r="I26" s="48" t="e">
        <f>SUM(I19:I25)</f>
        <v>#REF!</v>
      </c>
      <c r="J26" s="48" t="e">
        <f>SUM(J19:J25)</f>
        <v>#REF!</v>
      </c>
      <c r="L26" s="9"/>
      <c r="M26" s="8"/>
    </row>
    <row r="27" spans="1:13">
      <c r="A27" s="43">
        <v>3</v>
      </c>
      <c r="B27" s="35"/>
      <c r="C27" s="27"/>
      <c r="D27" s="28" t="s">
        <v>4</v>
      </c>
      <c r="E27" s="36" t="s">
        <v>1</v>
      </c>
      <c r="F27" s="37"/>
      <c r="G27" s="38"/>
      <c r="H27" s="38"/>
      <c r="I27" s="29"/>
      <c r="J27" s="44"/>
      <c r="L27" s="9"/>
      <c r="M27" s="8"/>
    </row>
    <row r="28" spans="1:13" ht="24">
      <c r="A28" s="45" t="s">
        <v>37</v>
      </c>
      <c r="B28" s="93">
        <v>93358</v>
      </c>
      <c r="C28" s="76" t="s">
        <v>29</v>
      </c>
      <c r="D28" s="31" t="s">
        <v>220</v>
      </c>
      <c r="E28" s="32" t="s">
        <v>18</v>
      </c>
      <c r="F28" s="33" t="e">
        <f>#REF!</f>
        <v>#REF!</v>
      </c>
      <c r="G28" s="34">
        <v>51.66</v>
      </c>
      <c r="H28" s="34" t="e">
        <f>G28*(1+$I$5)</f>
        <v>#REF!</v>
      </c>
      <c r="I28" s="34" t="e">
        <f>F28*G28</f>
        <v>#REF!</v>
      </c>
      <c r="J28" s="46" t="e">
        <f>F28*H28</f>
        <v>#REF!</v>
      </c>
      <c r="L28" s="9"/>
      <c r="M28" s="8"/>
    </row>
    <row r="29" spans="1:13" ht="24">
      <c r="A29" s="45" t="s">
        <v>199</v>
      </c>
      <c r="B29" s="30">
        <v>77</v>
      </c>
      <c r="C29" s="76" t="s">
        <v>30</v>
      </c>
      <c r="D29" s="31" t="s">
        <v>221</v>
      </c>
      <c r="E29" s="32" t="s">
        <v>18</v>
      </c>
      <c r="F29" s="33" t="e">
        <f>#REF!</f>
        <v>#REF!</v>
      </c>
      <c r="G29" s="34">
        <v>35.31</v>
      </c>
      <c r="H29" s="34" t="e">
        <f>G29*(1+$I$5)</f>
        <v>#REF!</v>
      </c>
      <c r="I29" s="34" t="e">
        <f>F29*G29</f>
        <v>#REF!</v>
      </c>
      <c r="J29" s="46" t="e">
        <f>F29*H29</f>
        <v>#REF!</v>
      </c>
      <c r="L29" s="9"/>
      <c r="M29" s="8"/>
    </row>
    <row r="30" spans="1:13">
      <c r="A30" s="260" t="s">
        <v>103</v>
      </c>
      <c r="B30" s="261"/>
      <c r="C30" s="261"/>
      <c r="D30" s="261"/>
      <c r="E30" s="261"/>
      <c r="F30" s="261"/>
      <c r="G30" s="261"/>
      <c r="H30" s="261"/>
      <c r="I30" s="48" t="e">
        <f>SUM(I28:I29)</f>
        <v>#REF!</v>
      </c>
      <c r="J30" s="48" t="e">
        <f>SUM(J28:J29)</f>
        <v>#REF!</v>
      </c>
      <c r="L30" s="9"/>
      <c r="M30" s="8"/>
    </row>
    <row r="31" spans="1:13">
      <c r="A31" s="43">
        <v>4</v>
      </c>
      <c r="B31" s="35"/>
      <c r="C31" s="27"/>
      <c r="D31" s="28" t="s">
        <v>17</v>
      </c>
      <c r="E31" s="36"/>
      <c r="F31" s="37"/>
      <c r="G31" s="38"/>
      <c r="H31" s="38"/>
      <c r="I31" s="29"/>
      <c r="J31" s="44"/>
      <c r="L31" s="9"/>
      <c r="M31" s="8"/>
    </row>
    <row r="32" spans="1:13" ht="24">
      <c r="A32" s="45" t="s">
        <v>75</v>
      </c>
      <c r="B32" s="30">
        <v>95474</v>
      </c>
      <c r="C32" s="76" t="s">
        <v>29</v>
      </c>
      <c r="D32" s="31" t="s">
        <v>171</v>
      </c>
      <c r="E32" s="32" t="s">
        <v>18</v>
      </c>
      <c r="F32" s="33" t="e">
        <f>#REF!</f>
        <v>#REF!</v>
      </c>
      <c r="G32" s="34">
        <v>334.17</v>
      </c>
      <c r="H32" s="34" t="e">
        <f>G32*(1+$I$5)</f>
        <v>#REF!</v>
      </c>
      <c r="I32" s="34" t="e">
        <f>F32*G32</f>
        <v>#REF!</v>
      </c>
      <c r="J32" s="46" t="e">
        <f>F32*H32</f>
        <v>#REF!</v>
      </c>
      <c r="L32" s="9"/>
      <c r="M32" s="8"/>
    </row>
    <row r="33" spans="1:13" ht="36">
      <c r="A33" s="45" t="s">
        <v>76</v>
      </c>
      <c r="B33" s="30">
        <v>87503</v>
      </c>
      <c r="C33" s="76" t="s">
        <v>29</v>
      </c>
      <c r="D33" s="31" t="s">
        <v>222</v>
      </c>
      <c r="E33" s="32" t="s">
        <v>18</v>
      </c>
      <c r="F33" s="33" t="e">
        <f>#REF!</f>
        <v>#REF!</v>
      </c>
      <c r="G33" s="34">
        <v>48.67</v>
      </c>
      <c r="H33" s="34" t="e">
        <f>G33*(1+$I$5)</f>
        <v>#REF!</v>
      </c>
      <c r="I33" s="34" t="e">
        <f>F33*G33</f>
        <v>#REF!</v>
      </c>
      <c r="J33" s="46" t="e">
        <f>F33*H33</f>
        <v>#REF!</v>
      </c>
      <c r="L33" s="9"/>
      <c r="M33" s="8"/>
    </row>
    <row r="34" spans="1:13">
      <c r="A34" s="45" t="s">
        <v>77</v>
      </c>
      <c r="B34" s="30">
        <v>83534</v>
      </c>
      <c r="C34" s="76" t="s">
        <v>29</v>
      </c>
      <c r="D34" s="31" t="s">
        <v>245</v>
      </c>
      <c r="E34" s="32" t="s">
        <v>18</v>
      </c>
      <c r="F34" s="33" t="e">
        <f>#REF!</f>
        <v>#REF!</v>
      </c>
      <c r="G34" s="34">
        <v>481.65</v>
      </c>
      <c r="H34" s="34" t="e">
        <f>G34*(1+$I$5)</f>
        <v>#REF!</v>
      </c>
      <c r="I34" s="34" t="e">
        <f>F34*G34</f>
        <v>#REF!</v>
      </c>
      <c r="J34" s="46" t="e">
        <f>F34*H34</f>
        <v>#REF!</v>
      </c>
      <c r="L34" s="9"/>
      <c r="M34" s="8"/>
    </row>
    <row r="35" spans="1:13">
      <c r="A35" s="260" t="s">
        <v>102</v>
      </c>
      <c r="B35" s="261"/>
      <c r="C35" s="261"/>
      <c r="D35" s="261"/>
      <c r="E35" s="261"/>
      <c r="F35" s="261"/>
      <c r="G35" s="261"/>
      <c r="H35" s="261"/>
      <c r="I35" s="48" t="e">
        <f>SUM(I32:I34)</f>
        <v>#REF!</v>
      </c>
      <c r="J35" s="48" t="e">
        <f>SUM(J32:J34)</f>
        <v>#REF!</v>
      </c>
      <c r="L35" s="9"/>
      <c r="M35" s="8"/>
    </row>
    <row r="36" spans="1:13">
      <c r="A36" s="43">
        <v>5</v>
      </c>
      <c r="B36" s="35"/>
      <c r="C36" s="27"/>
      <c r="D36" s="28" t="s">
        <v>57</v>
      </c>
      <c r="E36" s="36" t="s">
        <v>2</v>
      </c>
      <c r="F36" s="37"/>
      <c r="G36" s="38"/>
      <c r="H36" s="38"/>
      <c r="I36" s="29"/>
      <c r="J36" s="44"/>
      <c r="L36" s="8"/>
    </row>
    <row r="37" spans="1:13" ht="24">
      <c r="A37" s="45" t="s">
        <v>38</v>
      </c>
      <c r="B37" s="30">
        <v>93182</v>
      </c>
      <c r="C37" s="76" t="s">
        <v>29</v>
      </c>
      <c r="D37" s="31" t="s">
        <v>172</v>
      </c>
      <c r="E37" s="32" t="s">
        <v>16</v>
      </c>
      <c r="F37" s="33" t="e">
        <f>#REF!</f>
        <v>#REF!</v>
      </c>
      <c r="G37" s="34">
        <v>22.64</v>
      </c>
      <c r="H37" s="34" t="e">
        <f t="shared" ref="H37:H40" si="6">G37*(1+$I$5)</f>
        <v>#REF!</v>
      </c>
      <c r="I37" s="34" t="e">
        <f t="shared" ref="I37:I40" si="7">F37*G37</f>
        <v>#REF!</v>
      </c>
      <c r="J37" s="46" t="e">
        <f t="shared" ref="J37:J40" si="8">F37*H37</f>
        <v>#REF!</v>
      </c>
      <c r="L37" s="56"/>
    </row>
    <row r="38" spans="1:13" ht="24">
      <c r="A38" s="45" t="s">
        <v>78</v>
      </c>
      <c r="B38" s="30">
        <v>93183</v>
      </c>
      <c r="C38" s="76" t="s">
        <v>29</v>
      </c>
      <c r="D38" s="31" t="s">
        <v>173</v>
      </c>
      <c r="E38" s="32" t="s">
        <v>16</v>
      </c>
      <c r="F38" s="33" t="e">
        <f>#REF!</f>
        <v>#REF!</v>
      </c>
      <c r="G38" s="34">
        <v>28.91</v>
      </c>
      <c r="H38" s="34" t="e">
        <f t="shared" si="6"/>
        <v>#REF!</v>
      </c>
      <c r="I38" s="34" t="e">
        <f t="shared" si="7"/>
        <v>#REF!</v>
      </c>
      <c r="J38" s="46" t="e">
        <f t="shared" si="8"/>
        <v>#REF!</v>
      </c>
      <c r="L38" s="56"/>
    </row>
    <row r="39" spans="1:13" ht="24">
      <c r="A39" s="45" t="s">
        <v>79</v>
      </c>
      <c r="B39" s="30">
        <v>93184</v>
      </c>
      <c r="C39" s="76" t="s">
        <v>29</v>
      </c>
      <c r="D39" s="31" t="s">
        <v>174</v>
      </c>
      <c r="E39" s="32" t="s">
        <v>16</v>
      </c>
      <c r="F39" s="33" t="e">
        <f>#REF!</f>
        <v>#REF!</v>
      </c>
      <c r="G39" s="34">
        <v>17.16</v>
      </c>
      <c r="H39" s="34" t="e">
        <f t="shared" si="6"/>
        <v>#REF!</v>
      </c>
      <c r="I39" s="34" t="e">
        <f t="shared" si="7"/>
        <v>#REF!</v>
      </c>
      <c r="J39" s="46" t="e">
        <f t="shared" si="8"/>
        <v>#REF!</v>
      </c>
      <c r="L39" s="56"/>
    </row>
    <row r="40" spans="1:13" ht="24">
      <c r="A40" s="45" t="s">
        <v>152</v>
      </c>
      <c r="B40" s="30">
        <v>93185</v>
      </c>
      <c r="C40" s="76" t="s">
        <v>29</v>
      </c>
      <c r="D40" s="31" t="s">
        <v>175</v>
      </c>
      <c r="E40" s="32" t="s">
        <v>16</v>
      </c>
      <c r="F40" s="33" t="e">
        <f>#REF!</f>
        <v>#REF!</v>
      </c>
      <c r="G40" s="34">
        <v>28.47</v>
      </c>
      <c r="H40" s="34" t="e">
        <f t="shared" si="6"/>
        <v>#REF!</v>
      </c>
      <c r="I40" s="34" t="e">
        <f t="shared" si="7"/>
        <v>#REF!</v>
      </c>
      <c r="J40" s="46" t="e">
        <f t="shared" si="8"/>
        <v>#REF!</v>
      </c>
      <c r="L40" s="56"/>
    </row>
    <row r="41" spans="1:13">
      <c r="A41" s="260" t="s">
        <v>101</v>
      </c>
      <c r="B41" s="261"/>
      <c r="C41" s="261"/>
      <c r="D41" s="261"/>
      <c r="E41" s="261"/>
      <c r="F41" s="261"/>
      <c r="G41" s="261"/>
      <c r="H41" s="261"/>
      <c r="I41" s="48" t="e">
        <f>SUM(I37:I40)</f>
        <v>#REF!</v>
      </c>
      <c r="J41" s="48" t="e">
        <f>SUM(J37:J40)</f>
        <v>#REF!</v>
      </c>
    </row>
    <row r="42" spans="1:13">
      <c r="A42" s="43">
        <v>6</v>
      </c>
      <c r="B42" s="35"/>
      <c r="C42" s="27"/>
      <c r="D42" s="28" t="s">
        <v>64</v>
      </c>
      <c r="E42" s="36"/>
      <c r="F42" s="37"/>
      <c r="G42" s="38"/>
      <c r="H42" s="38"/>
      <c r="I42" s="29"/>
      <c r="J42" s="44"/>
      <c r="L42" s="8"/>
    </row>
    <row r="43" spans="1:13" ht="36">
      <c r="A43" s="45" t="s">
        <v>39</v>
      </c>
      <c r="B43" s="30">
        <v>87520</v>
      </c>
      <c r="C43" s="76" t="s">
        <v>29</v>
      </c>
      <c r="D43" s="31" t="s">
        <v>223</v>
      </c>
      <c r="E43" s="32" t="s">
        <v>19</v>
      </c>
      <c r="F43" s="33" t="e">
        <f>#REF!</f>
        <v>#REF!</v>
      </c>
      <c r="G43" s="34">
        <v>53.69</v>
      </c>
      <c r="H43" s="34" t="e">
        <f t="shared" ref="H43:H44" si="9">G43*(1+$I$5)</f>
        <v>#REF!</v>
      </c>
      <c r="I43" s="34" t="e">
        <f t="shared" ref="I43:I44" si="10">F43*G43</f>
        <v>#REF!</v>
      </c>
      <c r="J43" s="46" t="e">
        <f t="shared" ref="J43:J44" si="11">F43*H43</f>
        <v>#REF!</v>
      </c>
    </row>
    <row r="44" spans="1:13">
      <c r="A44" s="45" t="s">
        <v>40</v>
      </c>
      <c r="B44" s="30">
        <v>10759</v>
      </c>
      <c r="C44" s="76" t="s">
        <v>30</v>
      </c>
      <c r="D44" s="31" t="s">
        <v>176</v>
      </c>
      <c r="E44" s="32" t="s">
        <v>19</v>
      </c>
      <c r="F44" s="33">
        <f>3.55+3.1+1.05+2.52</f>
        <v>10.220000000000001</v>
      </c>
      <c r="G44" s="34">
        <v>211.97</v>
      </c>
      <c r="H44" s="34" t="e">
        <f t="shared" si="9"/>
        <v>#REF!</v>
      </c>
      <c r="I44" s="34">
        <f t="shared" si="10"/>
        <v>2166.3334</v>
      </c>
      <c r="J44" s="46" t="e">
        <f t="shared" si="11"/>
        <v>#REF!</v>
      </c>
    </row>
    <row r="45" spans="1:13">
      <c r="A45" s="260" t="s">
        <v>100</v>
      </c>
      <c r="B45" s="261"/>
      <c r="C45" s="261"/>
      <c r="D45" s="261"/>
      <c r="E45" s="261"/>
      <c r="F45" s="261"/>
      <c r="G45" s="261"/>
      <c r="H45" s="261"/>
      <c r="I45" s="48" t="e">
        <f>SUM(I43:I44)</f>
        <v>#REF!</v>
      </c>
      <c r="J45" s="48" t="e">
        <f>SUM(J43:J44)</f>
        <v>#REF!</v>
      </c>
    </row>
    <row r="46" spans="1:13">
      <c r="A46" s="43">
        <v>7</v>
      </c>
      <c r="B46" s="35"/>
      <c r="C46" s="27"/>
      <c r="D46" s="28" t="s">
        <v>7</v>
      </c>
      <c r="E46" s="36"/>
      <c r="F46" s="37"/>
      <c r="G46" s="38"/>
      <c r="H46" s="38"/>
      <c r="I46" s="29"/>
      <c r="J46" s="44"/>
      <c r="L46" s="8"/>
    </row>
    <row r="47" spans="1:13" ht="24">
      <c r="A47" s="45" t="s">
        <v>41</v>
      </c>
      <c r="B47" s="30">
        <v>92565</v>
      </c>
      <c r="C47" s="76" t="s">
        <v>29</v>
      </c>
      <c r="D47" s="31" t="s">
        <v>224</v>
      </c>
      <c r="E47" s="32" t="s">
        <v>19</v>
      </c>
      <c r="F47" s="33" t="e">
        <f>#REF!</f>
        <v>#REF!</v>
      </c>
      <c r="G47" s="34">
        <v>23.52</v>
      </c>
      <c r="H47" s="34" t="e">
        <f>G47*(1+$I$5)</f>
        <v>#REF!</v>
      </c>
      <c r="I47" s="34" t="e">
        <f>F47*G47</f>
        <v>#REF!</v>
      </c>
      <c r="J47" s="46" t="e">
        <f>F47*H47</f>
        <v>#REF!</v>
      </c>
      <c r="L47" s="8" t="e">
        <f>J47/$J$50</f>
        <v>#REF!</v>
      </c>
    </row>
    <row r="48" spans="1:13" ht="24">
      <c r="A48" s="45" t="s">
        <v>42</v>
      </c>
      <c r="B48" s="30">
        <v>94442</v>
      </c>
      <c r="C48" s="76" t="s">
        <v>29</v>
      </c>
      <c r="D48" s="31" t="s">
        <v>154</v>
      </c>
      <c r="E48" s="32" t="s">
        <v>19</v>
      </c>
      <c r="F48" s="33" t="e">
        <f>#REF!</f>
        <v>#REF!</v>
      </c>
      <c r="G48" s="34">
        <v>14.83</v>
      </c>
      <c r="H48" s="34" t="e">
        <f>G48*(1+$I$5)</f>
        <v>#REF!</v>
      </c>
      <c r="I48" s="34" t="e">
        <f>F48*G48</f>
        <v>#REF!</v>
      </c>
      <c r="J48" s="46" t="e">
        <f>F48*H48</f>
        <v>#REF!</v>
      </c>
      <c r="L48" s="8" t="e">
        <f>J48/$J$50</f>
        <v>#REF!</v>
      </c>
    </row>
    <row r="49" spans="1:12">
      <c r="A49" s="45" t="s">
        <v>43</v>
      </c>
      <c r="B49" s="30">
        <v>7703</v>
      </c>
      <c r="C49" s="76" t="s">
        <v>30</v>
      </c>
      <c r="D49" s="31" t="s">
        <v>73</v>
      </c>
      <c r="E49" s="32" t="s">
        <v>19</v>
      </c>
      <c r="F49" s="33" t="e">
        <f>#REF!</f>
        <v>#REF!</v>
      </c>
      <c r="G49" s="34">
        <v>46.35</v>
      </c>
      <c r="H49" s="34" t="e">
        <f>G49*(1+$I$5)</f>
        <v>#REF!</v>
      </c>
      <c r="I49" s="34" t="e">
        <f>F49*G49</f>
        <v>#REF!</v>
      </c>
      <c r="J49" s="46" t="e">
        <f>F49*H49</f>
        <v>#REF!</v>
      </c>
      <c r="L49" s="8" t="e">
        <f>J49/$J$50</f>
        <v>#REF!</v>
      </c>
    </row>
    <row r="50" spans="1:12">
      <c r="A50" s="260" t="s">
        <v>99</v>
      </c>
      <c r="B50" s="261"/>
      <c r="C50" s="261"/>
      <c r="D50" s="261"/>
      <c r="E50" s="261"/>
      <c r="F50" s="261"/>
      <c r="G50" s="261"/>
      <c r="H50" s="261"/>
      <c r="I50" s="48" t="e">
        <f>SUM(I47:I49)</f>
        <v>#REF!</v>
      </c>
      <c r="J50" s="48" t="e">
        <f>SUM(J47:J49)</f>
        <v>#REF!</v>
      </c>
    </row>
    <row r="51" spans="1:12">
      <c r="A51" s="43">
        <v>8</v>
      </c>
      <c r="B51" s="35"/>
      <c r="C51" s="27"/>
      <c r="D51" s="28" t="s">
        <v>8</v>
      </c>
      <c r="E51" s="36"/>
      <c r="F51" s="37"/>
      <c r="G51" s="38"/>
      <c r="H51" s="38"/>
      <c r="I51" s="29"/>
      <c r="J51" s="44"/>
    </row>
    <row r="52" spans="1:12" ht="36">
      <c r="A52" s="45" t="s">
        <v>44</v>
      </c>
      <c r="B52" s="30">
        <v>91338</v>
      </c>
      <c r="C52" s="76" t="s">
        <v>29</v>
      </c>
      <c r="D52" s="31" t="s">
        <v>249</v>
      </c>
      <c r="E52" s="32" t="s">
        <v>19</v>
      </c>
      <c r="F52" s="33" t="e">
        <f>#REF!</f>
        <v>#REF!</v>
      </c>
      <c r="G52" s="34">
        <v>642.16999999999996</v>
      </c>
      <c r="H52" s="34" t="e">
        <f t="shared" ref="H52:H69" si="12">G52*(1+$I$5)</f>
        <v>#REF!</v>
      </c>
      <c r="I52" s="34" t="e">
        <f t="shared" ref="I52:I69" si="13">F52*G52</f>
        <v>#REF!</v>
      </c>
      <c r="J52" s="46" t="e">
        <f t="shared" ref="J52:J69" si="14">F52*H52</f>
        <v>#REF!</v>
      </c>
      <c r="L52" s="74"/>
    </row>
    <row r="53" spans="1:12" ht="36">
      <c r="A53" s="45" t="s">
        <v>264</v>
      </c>
      <c r="B53" s="30">
        <v>90844</v>
      </c>
      <c r="C53" s="76" t="s">
        <v>29</v>
      </c>
      <c r="D53" s="31" t="s">
        <v>248</v>
      </c>
      <c r="E53" s="32" t="s">
        <v>19</v>
      </c>
      <c r="F53" s="33" t="e">
        <f>#REF!</f>
        <v>#REF!</v>
      </c>
      <c r="G53" s="34">
        <v>613.41</v>
      </c>
      <c r="H53" s="34" t="e">
        <f t="shared" si="12"/>
        <v>#REF!</v>
      </c>
      <c r="I53" s="34" t="e">
        <f t="shared" si="13"/>
        <v>#REF!</v>
      </c>
      <c r="J53" s="46" t="e">
        <f t="shared" si="14"/>
        <v>#REF!</v>
      </c>
      <c r="L53" s="74"/>
    </row>
    <row r="54" spans="1:12" ht="36">
      <c r="A54" s="45" t="s">
        <v>265</v>
      </c>
      <c r="B54" s="93">
        <v>90843</v>
      </c>
      <c r="C54" s="76" t="s">
        <v>29</v>
      </c>
      <c r="D54" s="31" t="s">
        <v>247</v>
      </c>
      <c r="E54" s="32" t="s">
        <v>19</v>
      </c>
      <c r="F54" s="33" t="e">
        <f>#REF!</f>
        <v>#REF!</v>
      </c>
      <c r="G54" s="34">
        <v>588.21</v>
      </c>
      <c r="H54" s="34" t="e">
        <f t="shared" si="12"/>
        <v>#REF!</v>
      </c>
      <c r="I54" s="34" t="e">
        <f t="shared" si="13"/>
        <v>#REF!</v>
      </c>
      <c r="J54" s="46" t="e">
        <f t="shared" si="14"/>
        <v>#REF!</v>
      </c>
      <c r="L54" s="74"/>
    </row>
    <row r="55" spans="1:12" ht="36">
      <c r="A55" s="45" t="s">
        <v>266</v>
      </c>
      <c r="B55" s="30">
        <v>91338</v>
      </c>
      <c r="C55" s="76" t="s">
        <v>29</v>
      </c>
      <c r="D55" s="31" t="s">
        <v>250</v>
      </c>
      <c r="E55" s="32" t="s">
        <v>19</v>
      </c>
      <c r="F55" s="33" t="e">
        <f>#REF!</f>
        <v>#REF!</v>
      </c>
      <c r="G55" s="34">
        <v>642.16999999999996</v>
      </c>
      <c r="H55" s="34" t="e">
        <f t="shared" si="12"/>
        <v>#REF!</v>
      </c>
      <c r="I55" s="34" t="e">
        <f t="shared" si="13"/>
        <v>#REF!</v>
      </c>
      <c r="J55" s="46" t="e">
        <f t="shared" si="14"/>
        <v>#REF!</v>
      </c>
      <c r="L55" s="74"/>
    </row>
    <row r="56" spans="1:12" ht="36">
      <c r="A56" s="45" t="s">
        <v>267</v>
      </c>
      <c r="B56" s="30">
        <v>91338</v>
      </c>
      <c r="C56" s="76" t="s">
        <v>29</v>
      </c>
      <c r="D56" s="31" t="s">
        <v>251</v>
      </c>
      <c r="E56" s="32" t="s">
        <v>19</v>
      </c>
      <c r="F56" s="33" t="e">
        <f>#REF!</f>
        <v>#REF!</v>
      </c>
      <c r="G56" s="34">
        <v>642.16999999999996</v>
      </c>
      <c r="H56" s="34" t="e">
        <f t="shared" si="12"/>
        <v>#REF!</v>
      </c>
      <c r="I56" s="34" t="e">
        <f t="shared" si="13"/>
        <v>#REF!</v>
      </c>
      <c r="J56" s="46" t="e">
        <f t="shared" si="14"/>
        <v>#REF!</v>
      </c>
      <c r="L56" s="74"/>
    </row>
    <row r="57" spans="1:12" ht="36">
      <c r="A57" s="45" t="s">
        <v>268</v>
      </c>
      <c r="B57" s="30">
        <v>91338</v>
      </c>
      <c r="C57" s="76" t="s">
        <v>29</v>
      </c>
      <c r="D57" s="31" t="s">
        <v>246</v>
      </c>
      <c r="E57" s="32" t="s">
        <v>19</v>
      </c>
      <c r="F57" s="33" t="e">
        <f>#REF!</f>
        <v>#REF!</v>
      </c>
      <c r="G57" s="34">
        <v>642.16999999999996</v>
      </c>
      <c r="H57" s="34" t="e">
        <f t="shared" si="12"/>
        <v>#REF!</v>
      </c>
      <c r="I57" s="34" t="e">
        <f t="shared" si="13"/>
        <v>#REF!</v>
      </c>
      <c r="J57" s="46" t="e">
        <f t="shared" si="14"/>
        <v>#REF!</v>
      </c>
      <c r="L57" s="74"/>
    </row>
    <row r="58" spans="1:12" ht="36">
      <c r="A58" s="45" t="s">
        <v>269</v>
      </c>
      <c r="B58" s="93">
        <v>90843</v>
      </c>
      <c r="C58" s="76" t="s">
        <v>29</v>
      </c>
      <c r="D58" s="31" t="s">
        <v>247</v>
      </c>
      <c r="E58" s="32" t="s">
        <v>19</v>
      </c>
      <c r="F58" s="33" t="e">
        <f>#REF!</f>
        <v>#REF!</v>
      </c>
      <c r="G58" s="34">
        <v>588.21</v>
      </c>
      <c r="H58" s="34" t="e">
        <f t="shared" si="12"/>
        <v>#REF!</v>
      </c>
      <c r="I58" s="34" t="e">
        <f t="shared" si="13"/>
        <v>#REF!</v>
      </c>
      <c r="J58" s="46" t="e">
        <f t="shared" si="14"/>
        <v>#REF!</v>
      </c>
      <c r="L58" s="74"/>
    </row>
    <row r="59" spans="1:12" ht="48">
      <c r="A59" s="45" t="s">
        <v>270</v>
      </c>
      <c r="B59" s="30">
        <v>94582</v>
      </c>
      <c r="C59" s="76" t="s">
        <v>29</v>
      </c>
      <c r="D59" s="31" t="s">
        <v>252</v>
      </c>
      <c r="E59" s="32" t="s">
        <v>19</v>
      </c>
      <c r="F59" s="33" t="e">
        <f>#REF!</f>
        <v>#REF!</v>
      </c>
      <c r="G59" s="34">
        <v>450.09</v>
      </c>
      <c r="H59" s="34" t="e">
        <f>G59*(1+$I$5)</f>
        <v>#REF!</v>
      </c>
      <c r="I59" s="34" t="e">
        <f>F59*G59</f>
        <v>#REF!</v>
      </c>
      <c r="J59" s="46" t="e">
        <f>F59*H59</f>
        <v>#REF!</v>
      </c>
      <c r="L59" s="8"/>
    </row>
    <row r="60" spans="1:12" ht="48">
      <c r="A60" s="45" t="s">
        <v>271</v>
      </c>
      <c r="B60" s="30">
        <v>94582</v>
      </c>
      <c r="C60" s="76" t="s">
        <v>29</v>
      </c>
      <c r="D60" s="31" t="s">
        <v>253</v>
      </c>
      <c r="E60" s="32" t="s">
        <v>19</v>
      </c>
      <c r="F60" s="33" t="e">
        <f>#REF!</f>
        <v>#REF!</v>
      </c>
      <c r="G60" s="34">
        <v>450.09</v>
      </c>
      <c r="H60" s="34" t="e">
        <f>G60*(1+$I$5)</f>
        <v>#REF!</v>
      </c>
      <c r="I60" s="34" t="e">
        <f>F60*G60</f>
        <v>#REF!</v>
      </c>
      <c r="J60" s="46" t="e">
        <f>F60*H60</f>
        <v>#REF!</v>
      </c>
      <c r="L60" s="8"/>
    </row>
    <row r="61" spans="1:12" ht="48">
      <c r="A61" s="45" t="s">
        <v>272</v>
      </c>
      <c r="B61" s="30">
        <v>94582</v>
      </c>
      <c r="C61" s="76" t="s">
        <v>29</v>
      </c>
      <c r="D61" s="31" t="s">
        <v>254</v>
      </c>
      <c r="E61" s="32" t="s">
        <v>19</v>
      </c>
      <c r="F61" s="33" t="e">
        <f>#REF!</f>
        <v>#REF!</v>
      </c>
      <c r="G61" s="34">
        <v>450.09</v>
      </c>
      <c r="H61" s="34" t="e">
        <f t="shared" si="12"/>
        <v>#REF!</v>
      </c>
      <c r="I61" s="34" t="e">
        <f t="shared" si="13"/>
        <v>#REF!</v>
      </c>
      <c r="J61" s="46" t="e">
        <f t="shared" si="14"/>
        <v>#REF!</v>
      </c>
      <c r="L61" s="8"/>
    </row>
    <row r="62" spans="1:12" ht="48">
      <c r="A62" s="45" t="s">
        <v>273</v>
      </c>
      <c r="B62" s="30">
        <v>94582</v>
      </c>
      <c r="C62" s="76" t="s">
        <v>29</v>
      </c>
      <c r="D62" s="31" t="s">
        <v>255</v>
      </c>
      <c r="E62" s="32" t="s">
        <v>19</v>
      </c>
      <c r="F62" s="33" t="e">
        <f>#REF!</f>
        <v>#REF!</v>
      </c>
      <c r="G62" s="34">
        <v>450.09</v>
      </c>
      <c r="H62" s="34" t="e">
        <f t="shared" si="12"/>
        <v>#REF!</v>
      </c>
      <c r="I62" s="34" t="e">
        <f t="shared" si="13"/>
        <v>#REF!</v>
      </c>
      <c r="J62" s="46" t="e">
        <f t="shared" si="14"/>
        <v>#REF!</v>
      </c>
      <c r="L62" s="8"/>
    </row>
    <row r="63" spans="1:12" ht="48">
      <c r="A63" s="45" t="s">
        <v>274</v>
      </c>
      <c r="B63" s="30">
        <v>94582</v>
      </c>
      <c r="C63" s="76" t="s">
        <v>29</v>
      </c>
      <c r="D63" s="31" t="s">
        <v>256</v>
      </c>
      <c r="E63" s="32" t="s">
        <v>19</v>
      </c>
      <c r="F63" s="33" t="e">
        <f>#REF!</f>
        <v>#REF!</v>
      </c>
      <c r="G63" s="34">
        <v>450.09</v>
      </c>
      <c r="H63" s="34" t="e">
        <f t="shared" si="12"/>
        <v>#REF!</v>
      </c>
      <c r="I63" s="34" t="e">
        <f t="shared" si="13"/>
        <v>#REF!</v>
      </c>
      <c r="J63" s="46" t="e">
        <f t="shared" si="14"/>
        <v>#REF!</v>
      </c>
      <c r="L63" s="8"/>
    </row>
    <row r="64" spans="1:12" ht="48">
      <c r="A64" s="45" t="s">
        <v>275</v>
      </c>
      <c r="B64" s="30">
        <v>94582</v>
      </c>
      <c r="C64" s="76" t="s">
        <v>29</v>
      </c>
      <c r="D64" s="31" t="s">
        <v>257</v>
      </c>
      <c r="E64" s="32" t="s">
        <v>19</v>
      </c>
      <c r="F64" s="33" t="e">
        <f>#REF!</f>
        <v>#REF!</v>
      </c>
      <c r="G64" s="34">
        <v>450.09</v>
      </c>
      <c r="H64" s="34" t="e">
        <f t="shared" si="12"/>
        <v>#REF!</v>
      </c>
      <c r="I64" s="34" t="e">
        <f t="shared" si="13"/>
        <v>#REF!</v>
      </c>
      <c r="J64" s="46" t="e">
        <f t="shared" si="14"/>
        <v>#REF!</v>
      </c>
      <c r="L64" s="8"/>
    </row>
    <row r="65" spans="1:14" ht="48">
      <c r="A65" s="45" t="s">
        <v>276</v>
      </c>
      <c r="B65" s="30">
        <v>94582</v>
      </c>
      <c r="C65" s="76" t="s">
        <v>29</v>
      </c>
      <c r="D65" s="31" t="s">
        <v>258</v>
      </c>
      <c r="E65" s="32" t="s">
        <v>19</v>
      </c>
      <c r="F65" s="92" t="e">
        <f>#REF!</f>
        <v>#REF!</v>
      </c>
      <c r="G65" s="34">
        <v>450.09</v>
      </c>
      <c r="H65" s="34" t="e">
        <f t="shared" si="12"/>
        <v>#REF!</v>
      </c>
      <c r="I65" s="34" t="e">
        <f t="shared" si="13"/>
        <v>#REF!</v>
      </c>
      <c r="J65" s="46" t="e">
        <f t="shared" si="14"/>
        <v>#REF!</v>
      </c>
      <c r="L65" s="61"/>
      <c r="N65" s="75"/>
    </row>
    <row r="66" spans="1:14" ht="36">
      <c r="A66" s="45" t="s">
        <v>277</v>
      </c>
      <c r="B66" s="30">
        <v>94569</v>
      </c>
      <c r="C66" s="76" t="s">
        <v>29</v>
      </c>
      <c r="D66" s="31" t="s">
        <v>259</v>
      </c>
      <c r="E66" s="32" t="s">
        <v>19</v>
      </c>
      <c r="F66" s="92" t="e">
        <f>#REF!</f>
        <v>#REF!</v>
      </c>
      <c r="G66" s="34">
        <v>483.07</v>
      </c>
      <c r="H66" s="34" t="e">
        <f t="shared" si="12"/>
        <v>#REF!</v>
      </c>
      <c r="I66" s="34" t="e">
        <f t="shared" si="13"/>
        <v>#REF!</v>
      </c>
      <c r="J66" s="46" t="e">
        <f t="shared" si="14"/>
        <v>#REF!</v>
      </c>
      <c r="L66" s="61"/>
      <c r="N66" s="75"/>
    </row>
    <row r="67" spans="1:14" ht="36">
      <c r="A67" s="45" t="s">
        <v>278</v>
      </c>
      <c r="B67" s="30">
        <v>94569</v>
      </c>
      <c r="C67" s="76" t="s">
        <v>29</v>
      </c>
      <c r="D67" s="31" t="s">
        <v>261</v>
      </c>
      <c r="E67" s="32" t="s">
        <v>19</v>
      </c>
      <c r="F67" s="92" t="e">
        <f>#REF!</f>
        <v>#REF!</v>
      </c>
      <c r="G67" s="34">
        <v>483.07</v>
      </c>
      <c r="H67" s="34" t="e">
        <f t="shared" si="12"/>
        <v>#REF!</v>
      </c>
      <c r="I67" s="34" t="e">
        <f t="shared" si="13"/>
        <v>#REF!</v>
      </c>
      <c r="J67" s="46" t="e">
        <f t="shared" si="14"/>
        <v>#REF!</v>
      </c>
      <c r="L67" s="61"/>
      <c r="N67" s="75"/>
    </row>
    <row r="68" spans="1:14" ht="36">
      <c r="A68" s="45" t="s">
        <v>279</v>
      </c>
      <c r="B68" s="30">
        <v>94569</v>
      </c>
      <c r="C68" s="76" t="s">
        <v>29</v>
      </c>
      <c r="D68" s="31" t="s">
        <v>260</v>
      </c>
      <c r="E68" s="32" t="s">
        <v>19</v>
      </c>
      <c r="F68" s="92" t="e">
        <f>#REF!</f>
        <v>#REF!</v>
      </c>
      <c r="G68" s="34">
        <v>483.07</v>
      </c>
      <c r="H68" s="34" t="e">
        <f t="shared" si="12"/>
        <v>#REF!</v>
      </c>
      <c r="I68" s="34" t="e">
        <f t="shared" si="13"/>
        <v>#REF!</v>
      </c>
      <c r="J68" s="46" t="e">
        <f t="shared" si="14"/>
        <v>#REF!</v>
      </c>
      <c r="L68" s="61"/>
      <c r="N68" s="75"/>
    </row>
    <row r="69" spans="1:14" ht="24">
      <c r="A69" s="45" t="s">
        <v>280</v>
      </c>
      <c r="B69" s="30" t="s">
        <v>136</v>
      </c>
      <c r="C69" s="76" t="s">
        <v>29</v>
      </c>
      <c r="D69" s="31" t="s">
        <v>135</v>
      </c>
      <c r="E69" s="32" t="s">
        <v>16</v>
      </c>
      <c r="F69" s="92" t="e">
        <f>#REF!</f>
        <v>#REF!</v>
      </c>
      <c r="G69" s="34">
        <v>71.34</v>
      </c>
      <c r="H69" s="34" t="e">
        <f t="shared" si="12"/>
        <v>#REF!</v>
      </c>
      <c r="I69" s="34" t="e">
        <f t="shared" si="13"/>
        <v>#REF!</v>
      </c>
      <c r="J69" s="46" t="e">
        <f t="shared" si="14"/>
        <v>#REF!</v>
      </c>
      <c r="L69" s="61"/>
      <c r="N69" s="75"/>
    </row>
    <row r="70" spans="1:14">
      <c r="A70" s="260" t="s">
        <v>98</v>
      </c>
      <c r="B70" s="261"/>
      <c r="C70" s="261"/>
      <c r="D70" s="261"/>
      <c r="E70" s="261"/>
      <c r="F70" s="261"/>
      <c r="G70" s="261"/>
      <c r="H70" s="261"/>
      <c r="I70" s="48" t="e">
        <f>SUM(I52:I69)</f>
        <v>#REF!</v>
      </c>
      <c r="J70" s="48" t="e">
        <f>SUM(J52:J69)</f>
        <v>#REF!</v>
      </c>
    </row>
    <row r="71" spans="1:14">
      <c r="A71" s="43">
        <v>9</v>
      </c>
      <c r="B71" s="35"/>
      <c r="C71" s="27"/>
      <c r="D71" s="28" t="s">
        <v>6</v>
      </c>
      <c r="E71" s="36"/>
      <c r="F71" s="37"/>
      <c r="G71" s="38"/>
      <c r="H71" s="38"/>
      <c r="I71" s="29"/>
      <c r="J71" s="44"/>
    </row>
    <row r="72" spans="1:14">
      <c r="A72" s="45" t="s">
        <v>80</v>
      </c>
      <c r="B72" s="30">
        <v>87879</v>
      </c>
      <c r="C72" s="76" t="s">
        <v>29</v>
      </c>
      <c r="D72" s="31" t="s">
        <v>20</v>
      </c>
      <c r="E72" s="32" t="s">
        <v>19</v>
      </c>
      <c r="F72" s="33" t="e">
        <f>#REF!</f>
        <v>#REF!</v>
      </c>
      <c r="G72" s="34">
        <v>2.37</v>
      </c>
      <c r="H72" s="34" t="e">
        <f t="shared" ref="H72:H76" si="15">G72*(1+$I$5)</f>
        <v>#REF!</v>
      </c>
      <c r="I72" s="34" t="e">
        <f t="shared" ref="I72:I76" si="16">F72*G72</f>
        <v>#REF!</v>
      </c>
      <c r="J72" s="46" t="e">
        <f t="shared" ref="J72:J76" si="17">F72*H72</f>
        <v>#REF!</v>
      </c>
      <c r="L72" s="8" t="e">
        <f>J72/$J$77</f>
        <v>#REF!</v>
      </c>
    </row>
    <row r="73" spans="1:14" ht="72">
      <c r="A73" s="45" t="s">
        <v>81</v>
      </c>
      <c r="B73" s="30">
        <v>87536</v>
      </c>
      <c r="C73" s="76" t="s">
        <v>29</v>
      </c>
      <c r="D73" s="31" t="s">
        <v>155</v>
      </c>
      <c r="E73" s="32" t="s">
        <v>19</v>
      </c>
      <c r="F73" s="33" t="e">
        <f>#REF!</f>
        <v>#REF!</v>
      </c>
      <c r="G73" s="34">
        <v>26.7</v>
      </c>
      <c r="H73" s="34" t="e">
        <f t="shared" si="15"/>
        <v>#REF!</v>
      </c>
      <c r="I73" s="34" t="e">
        <f t="shared" si="16"/>
        <v>#REF!</v>
      </c>
      <c r="J73" s="46" t="e">
        <f t="shared" si="17"/>
        <v>#REF!</v>
      </c>
      <c r="L73" s="8"/>
    </row>
    <row r="74" spans="1:14" ht="60">
      <c r="A74" s="45" t="s">
        <v>298</v>
      </c>
      <c r="B74" s="30">
        <v>87530</v>
      </c>
      <c r="C74" s="76" t="s">
        <v>29</v>
      </c>
      <c r="D74" s="31" t="s">
        <v>156</v>
      </c>
      <c r="E74" s="32" t="s">
        <v>19</v>
      </c>
      <c r="F74" s="33" t="e">
        <f>#REF!</f>
        <v>#REF!</v>
      </c>
      <c r="G74" s="34">
        <v>31.15</v>
      </c>
      <c r="H74" s="34" t="e">
        <f t="shared" si="15"/>
        <v>#REF!</v>
      </c>
      <c r="I74" s="34" t="e">
        <f t="shared" si="16"/>
        <v>#REF!</v>
      </c>
      <c r="J74" s="46" t="e">
        <f t="shared" si="17"/>
        <v>#REF!</v>
      </c>
      <c r="L74" s="8"/>
    </row>
    <row r="75" spans="1:14" ht="48">
      <c r="A75" s="45" t="s">
        <v>108</v>
      </c>
      <c r="B75" s="30">
        <v>87777</v>
      </c>
      <c r="C75" s="76" t="s">
        <v>29</v>
      </c>
      <c r="D75" s="31" t="s">
        <v>157</v>
      </c>
      <c r="E75" s="32" t="s">
        <v>19</v>
      </c>
      <c r="F75" s="33" t="e">
        <f>#REF!</f>
        <v>#REF!</v>
      </c>
      <c r="G75" s="34">
        <v>42.31</v>
      </c>
      <c r="H75" s="34" t="e">
        <f t="shared" si="15"/>
        <v>#REF!</v>
      </c>
      <c r="I75" s="34" t="e">
        <f t="shared" si="16"/>
        <v>#REF!</v>
      </c>
      <c r="J75" s="46" t="e">
        <f t="shared" si="17"/>
        <v>#REF!</v>
      </c>
      <c r="L75" s="8"/>
    </row>
    <row r="76" spans="1:14" ht="24">
      <c r="A76" s="45" t="s">
        <v>137</v>
      </c>
      <c r="B76" s="30">
        <v>87265</v>
      </c>
      <c r="C76" s="76" t="s">
        <v>29</v>
      </c>
      <c r="D76" s="31" t="s">
        <v>262</v>
      </c>
      <c r="E76" s="32" t="s">
        <v>19</v>
      </c>
      <c r="F76" s="33" t="e">
        <f>#REF!</f>
        <v>#REF!</v>
      </c>
      <c r="G76" s="34">
        <v>34.340000000000003</v>
      </c>
      <c r="H76" s="34" t="e">
        <f t="shared" si="15"/>
        <v>#REF!</v>
      </c>
      <c r="I76" s="34" t="e">
        <f t="shared" si="16"/>
        <v>#REF!</v>
      </c>
      <c r="J76" s="46" t="e">
        <f t="shared" si="17"/>
        <v>#REF!</v>
      </c>
      <c r="L76" s="8"/>
    </row>
    <row r="77" spans="1:14">
      <c r="A77" s="260" t="s">
        <v>98</v>
      </c>
      <c r="B77" s="261"/>
      <c r="C77" s="261"/>
      <c r="D77" s="261"/>
      <c r="E77" s="261"/>
      <c r="F77" s="261"/>
      <c r="G77" s="261"/>
      <c r="H77" s="261"/>
      <c r="I77" s="48" t="e">
        <f>SUM(I72:I76)</f>
        <v>#REF!</v>
      </c>
      <c r="J77" s="48" t="e">
        <f>SUM(J72:J76)</f>
        <v>#REF!</v>
      </c>
    </row>
    <row r="78" spans="1:14">
      <c r="A78" s="43">
        <v>10</v>
      </c>
      <c r="B78" s="35"/>
      <c r="C78" s="27"/>
      <c r="D78" s="28" t="s">
        <v>58</v>
      </c>
      <c r="E78" s="36"/>
      <c r="F78" s="37" t="s">
        <v>74</v>
      </c>
      <c r="G78" s="38"/>
      <c r="H78" s="38"/>
      <c r="I78" s="29"/>
      <c r="J78" s="44"/>
    </row>
    <row r="79" spans="1:14" ht="36">
      <c r="A79" s="45" t="s">
        <v>45</v>
      </c>
      <c r="B79" s="30">
        <v>83534</v>
      </c>
      <c r="C79" s="76" t="s">
        <v>29</v>
      </c>
      <c r="D79" s="31" t="s">
        <v>158</v>
      </c>
      <c r="E79" s="32" t="s">
        <v>18</v>
      </c>
      <c r="F79" s="33" t="e">
        <f>#REF!</f>
        <v>#REF!</v>
      </c>
      <c r="G79" s="34">
        <v>474.17</v>
      </c>
      <c r="H79" s="34" t="e">
        <f t="shared" ref="H79:H81" si="18">G79*(1+$I$5)</f>
        <v>#REF!</v>
      </c>
      <c r="I79" s="34" t="e">
        <f t="shared" ref="I79:I81" si="19">F79*G79</f>
        <v>#REF!</v>
      </c>
      <c r="J79" s="46" t="e">
        <f t="shared" ref="J79:J81" si="20">F79*H79</f>
        <v>#REF!</v>
      </c>
      <c r="L79" s="73">
        <f>L52</f>
        <v>0</v>
      </c>
    </row>
    <row r="80" spans="1:14" ht="36">
      <c r="A80" s="45" t="s">
        <v>46</v>
      </c>
      <c r="B80" s="30" t="s">
        <v>26</v>
      </c>
      <c r="C80" s="76" t="s">
        <v>29</v>
      </c>
      <c r="D80" s="31" t="s">
        <v>59</v>
      </c>
      <c r="E80" s="32" t="s">
        <v>19</v>
      </c>
      <c r="F80" s="33" t="e">
        <f>#REF!</f>
        <v>#REF!</v>
      </c>
      <c r="G80" s="34">
        <v>30.51</v>
      </c>
      <c r="H80" s="34" t="e">
        <f t="shared" si="18"/>
        <v>#REF!</v>
      </c>
      <c r="I80" s="34" t="e">
        <f t="shared" si="19"/>
        <v>#REF!</v>
      </c>
      <c r="J80" s="46" t="e">
        <f t="shared" si="20"/>
        <v>#REF!</v>
      </c>
      <c r="L80" s="8" t="e">
        <f>J80/$J$82</f>
        <v>#REF!</v>
      </c>
    </row>
    <row r="81" spans="1:12" ht="36">
      <c r="A81" s="45" t="s">
        <v>82</v>
      </c>
      <c r="B81" s="30">
        <v>84191</v>
      </c>
      <c r="C81" s="76" t="s">
        <v>29</v>
      </c>
      <c r="D81" s="31" t="s">
        <v>60</v>
      </c>
      <c r="E81" s="32" t="s">
        <v>19</v>
      </c>
      <c r="F81" s="33" t="e">
        <f>#REF!</f>
        <v>#REF!</v>
      </c>
      <c r="G81" s="34">
        <v>103.64</v>
      </c>
      <c r="H81" s="34" t="e">
        <f t="shared" si="18"/>
        <v>#REF!</v>
      </c>
      <c r="I81" s="34" t="e">
        <f t="shared" si="19"/>
        <v>#REF!</v>
      </c>
      <c r="J81" s="46" t="e">
        <f t="shared" si="20"/>
        <v>#REF!</v>
      </c>
      <c r="L81" s="8" t="e">
        <f>J81/$J$82</f>
        <v>#REF!</v>
      </c>
    </row>
    <row r="82" spans="1:12">
      <c r="A82" s="260" t="s">
        <v>97</v>
      </c>
      <c r="B82" s="261"/>
      <c r="C82" s="261"/>
      <c r="D82" s="261"/>
      <c r="E82" s="261"/>
      <c r="F82" s="261"/>
      <c r="G82" s="261"/>
      <c r="H82" s="261"/>
      <c r="I82" s="48" t="e">
        <f>SUM(I79:I81)</f>
        <v>#REF!</v>
      </c>
      <c r="J82" s="48" t="e">
        <f>SUM(J79:J81)</f>
        <v>#REF!</v>
      </c>
    </row>
    <row r="83" spans="1:12">
      <c r="A83" s="43">
        <v>11</v>
      </c>
      <c r="B83" s="35"/>
      <c r="C83" s="27"/>
      <c r="D83" s="28" t="s">
        <v>5</v>
      </c>
      <c r="E83" s="36"/>
      <c r="F83" s="37"/>
      <c r="G83" s="38"/>
      <c r="H83" s="38"/>
      <c r="I83" s="29"/>
      <c r="J83" s="44"/>
    </row>
    <row r="84" spans="1:12">
      <c r="A84" s="45" t="s">
        <v>47</v>
      </c>
      <c r="B84" s="91">
        <v>1200</v>
      </c>
      <c r="C84" s="76" t="s">
        <v>30</v>
      </c>
      <c r="D84" s="31" t="s">
        <v>229</v>
      </c>
      <c r="E84" s="32" t="s">
        <v>225</v>
      </c>
      <c r="F84" s="33" t="e">
        <f>#REF!</f>
        <v>#REF!</v>
      </c>
      <c r="G84" s="34">
        <v>77.25</v>
      </c>
      <c r="H84" s="34" t="e">
        <f t="shared" ref="H84:H99" si="21">G84*(1+$I$5)</f>
        <v>#REF!</v>
      </c>
      <c r="I84" s="34" t="e">
        <f t="shared" ref="I84:I99" si="22">F84*G84</f>
        <v>#REF!</v>
      </c>
      <c r="J84" s="46" t="e">
        <f t="shared" ref="J84:J99" si="23">F84*H84</f>
        <v>#REF!</v>
      </c>
      <c r="L84" s="8" t="e">
        <f>J84/$J$100</f>
        <v>#REF!</v>
      </c>
    </row>
    <row r="85" spans="1:12">
      <c r="A85" s="45" t="s">
        <v>48</v>
      </c>
      <c r="B85" s="91">
        <v>1679</v>
      </c>
      <c r="C85" s="76" t="s">
        <v>30</v>
      </c>
      <c r="D85" s="31" t="s">
        <v>230</v>
      </c>
      <c r="E85" s="32" t="s">
        <v>225</v>
      </c>
      <c r="F85" s="33" t="e">
        <f>#REF!</f>
        <v>#REF!</v>
      </c>
      <c r="G85" s="34">
        <v>41.89</v>
      </c>
      <c r="H85" s="34" t="e">
        <f t="shared" si="21"/>
        <v>#REF!</v>
      </c>
      <c r="I85" s="34" t="e">
        <f t="shared" si="22"/>
        <v>#REF!</v>
      </c>
      <c r="J85" s="46" t="e">
        <f t="shared" si="23"/>
        <v>#REF!</v>
      </c>
      <c r="L85" s="8"/>
    </row>
    <row r="86" spans="1:12">
      <c r="A86" s="45" t="s">
        <v>49</v>
      </c>
      <c r="B86" s="91">
        <v>1678</v>
      </c>
      <c r="C86" s="76" t="s">
        <v>30</v>
      </c>
      <c r="D86" s="31" t="s">
        <v>231</v>
      </c>
      <c r="E86" s="32" t="s">
        <v>225</v>
      </c>
      <c r="F86" s="33" t="e">
        <f>#REF!</f>
        <v>#REF!</v>
      </c>
      <c r="G86" s="34">
        <v>61.73</v>
      </c>
      <c r="H86" s="34" t="e">
        <f t="shared" si="21"/>
        <v>#REF!</v>
      </c>
      <c r="I86" s="34" t="e">
        <f t="shared" si="22"/>
        <v>#REF!</v>
      </c>
      <c r="J86" s="46" t="e">
        <f t="shared" si="23"/>
        <v>#REF!</v>
      </c>
      <c r="L86" s="8"/>
    </row>
    <row r="87" spans="1:12">
      <c r="A87" s="45" t="s">
        <v>83</v>
      </c>
      <c r="B87" s="91">
        <v>1683</v>
      </c>
      <c r="C87" s="76" t="s">
        <v>30</v>
      </c>
      <c r="D87" s="31" t="s">
        <v>242</v>
      </c>
      <c r="E87" s="32" t="s">
        <v>225</v>
      </c>
      <c r="F87" s="33">
        <v>6</v>
      </c>
      <c r="G87" s="34">
        <v>60.39</v>
      </c>
      <c r="H87" s="34" t="e">
        <f t="shared" si="21"/>
        <v>#REF!</v>
      </c>
      <c r="I87" s="34">
        <f t="shared" si="22"/>
        <v>362.34000000000003</v>
      </c>
      <c r="J87" s="46" t="e">
        <f t="shared" si="23"/>
        <v>#REF!</v>
      </c>
      <c r="L87" s="8"/>
    </row>
    <row r="88" spans="1:12">
      <c r="A88" s="45" t="s">
        <v>84</v>
      </c>
      <c r="B88" s="91" t="s">
        <v>226</v>
      </c>
      <c r="C88" s="76" t="s">
        <v>29</v>
      </c>
      <c r="D88" s="31" t="s">
        <v>232</v>
      </c>
      <c r="E88" s="32" t="s">
        <v>204</v>
      </c>
      <c r="F88" s="33" t="e">
        <f>#REF!</f>
        <v>#REF!</v>
      </c>
      <c r="G88" s="34">
        <v>188.07</v>
      </c>
      <c r="H88" s="34" t="e">
        <f t="shared" si="21"/>
        <v>#REF!</v>
      </c>
      <c r="I88" s="34" t="e">
        <f t="shared" si="22"/>
        <v>#REF!</v>
      </c>
      <c r="J88" s="46" t="e">
        <f t="shared" si="23"/>
        <v>#REF!</v>
      </c>
      <c r="L88" s="8"/>
    </row>
    <row r="89" spans="1:12">
      <c r="A89" s="45" t="s">
        <v>85</v>
      </c>
      <c r="B89" s="91">
        <v>89707</v>
      </c>
      <c r="C89" s="76" t="s">
        <v>29</v>
      </c>
      <c r="D89" s="31" t="s">
        <v>233</v>
      </c>
      <c r="E89" s="32" t="s">
        <v>204</v>
      </c>
      <c r="F89" s="33" t="e">
        <f>#REF!</f>
        <v>#REF!</v>
      </c>
      <c r="G89" s="34">
        <v>19.89</v>
      </c>
      <c r="H89" s="34" t="e">
        <f t="shared" si="21"/>
        <v>#REF!</v>
      </c>
      <c r="I89" s="34" t="e">
        <f t="shared" si="22"/>
        <v>#REF!</v>
      </c>
      <c r="J89" s="46" t="e">
        <f t="shared" si="23"/>
        <v>#REF!</v>
      </c>
      <c r="L89" s="8"/>
    </row>
    <row r="90" spans="1:12">
      <c r="A90" s="45" t="s">
        <v>86</v>
      </c>
      <c r="B90" s="91">
        <v>89709</v>
      </c>
      <c r="C90" s="76" t="s">
        <v>29</v>
      </c>
      <c r="D90" s="31" t="s">
        <v>234</v>
      </c>
      <c r="E90" s="32" t="s">
        <v>204</v>
      </c>
      <c r="F90" s="33" t="e">
        <f>#REF!</f>
        <v>#REF!</v>
      </c>
      <c r="G90" s="34">
        <v>7.34</v>
      </c>
      <c r="H90" s="34" t="e">
        <f t="shared" si="21"/>
        <v>#REF!</v>
      </c>
      <c r="I90" s="34" t="e">
        <f t="shared" si="22"/>
        <v>#REF!</v>
      </c>
      <c r="J90" s="46" t="e">
        <f t="shared" si="23"/>
        <v>#REF!</v>
      </c>
      <c r="L90" s="8"/>
    </row>
    <row r="91" spans="1:12">
      <c r="A91" s="45" t="s">
        <v>281</v>
      </c>
      <c r="B91" s="89" t="s">
        <v>227</v>
      </c>
      <c r="C91" s="76" t="s">
        <v>29</v>
      </c>
      <c r="D91" s="31" t="s">
        <v>235</v>
      </c>
      <c r="E91" s="32" t="s">
        <v>204</v>
      </c>
      <c r="F91" s="33" t="e">
        <f>#REF!</f>
        <v>#REF!</v>
      </c>
      <c r="G91" s="34">
        <v>121.2</v>
      </c>
      <c r="H91" s="34" t="e">
        <f t="shared" si="21"/>
        <v>#REF!</v>
      </c>
      <c r="I91" s="34" t="e">
        <f t="shared" si="22"/>
        <v>#REF!</v>
      </c>
      <c r="J91" s="46" t="e">
        <f t="shared" si="23"/>
        <v>#REF!</v>
      </c>
      <c r="L91" s="8"/>
    </row>
    <row r="92" spans="1:12">
      <c r="A92" s="45" t="s">
        <v>282</v>
      </c>
      <c r="B92" s="91">
        <v>89987</v>
      </c>
      <c r="C92" s="76" t="s">
        <v>29</v>
      </c>
      <c r="D92" s="31" t="s">
        <v>236</v>
      </c>
      <c r="E92" s="32" t="s">
        <v>204</v>
      </c>
      <c r="F92" s="33" t="e">
        <f>#REF!</f>
        <v>#REF!</v>
      </c>
      <c r="G92" s="34">
        <v>70.2</v>
      </c>
      <c r="H92" s="34" t="e">
        <f t="shared" si="21"/>
        <v>#REF!</v>
      </c>
      <c r="I92" s="34" t="e">
        <f t="shared" si="22"/>
        <v>#REF!</v>
      </c>
      <c r="J92" s="46" t="e">
        <f t="shared" si="23"/>
        <v>#REF!</v>
      </c>
      <c r="L92" s="8"/>
    </row>
    <row r="93" spans="1:12">
      <c r="A93" s="45" t="s">
        <v>283</v>
      </c>
      <c r="B93" s="91">
        <v>89984</v>
      </c>
      <c r="C93" s="76" t="s">
        <v>29</v>
      </c>
      <c r="D93" s="31" t="s">
        <v>237</v>
      </c>
      <c r="E93" s="32" t="s">
        <v>204</v>
      </c>
      <c r="F93" s="33" t="e">
        <f>#REF!</f>
        <v>#REF!</v>
      </c>
      <c r="G93" s="34">
        <v>64.81</v>
      </c>
      <c r="H93" s="34" t="e">
        <f t="shared" si="21"/>
        <v>#REF!</v>
      </c>
      <c r="I93" s="34" t="e">
        <f t="shared" si="22"/>
        <v>#REF!</v>
      </c>
      <c r="J93" s="46" t="e">
        <f t="shared" si="23"/>
        <v>#REF!</v>
      </c>
      <c r="L93" s="8"/>
    </row>
    <row r="94" spans="1:12">
      <c r="A94" s="45" t="s">
        <v>284</v>
      </c>
      <c r="B94" s="91">
        <v>89356</v>
      </c>
      <c r="C94" s="76" t="s">
        <v>29</v>
      </c>
      <c r="D94" s="31" t="s">
        <v>238</v>
      </c>
      <c r="E94" s="32" t="s">
        <v>228</v>
      </c>
      <c r="F94" s="33" t="e">
        <f>#REF!</f>
        <v>#REF!</v>
      </c>
      <c r="G94" s="34">
        <v>14.76</v>
      </c>
      <c r="H94" s="34" t="e">
        <f t="shared" si="21"/>
        <v>#REF!</v>
      </c>
      <c r="I94" s="34" t="e">
        <f t="shared" si="22"/>
        <v>#REF!</v>
      </c>
      <c r="J94" s="46" t="e">
        <f t="shared" si="23"/>
        <v>#REF!</v>
      </c>
      <c r="L94" s="8"/>
    </row>
    <row r="95" spans="1:12">
      <c r="A95" s="45" t="s">
        <v>285</v>
      </c>
      <c r="B95" s="91">
        <v>89714</v>
      </c>
      <c r="C95" s="76" t="s">
        <v>29</v>
      </c>
      <c r="D95" s="31" t="s">
        <v>239</v>
      </c>
      <c r="E95" s="32" t="s">
        <v>228</v>
      </c>
      <c r="F95" s="33" t="e">
        <f>#REF!</f>
        <v>#REF!</v>
      </c>
      <c r="G95" s="34">
        <v>36.64</v>
      </c>
      <c r="H95" s="34" t="e">
        <f t="shared" si="21"/>
        <v>#REF!</v>
      </c>
      <c r="I95" s="34" t="e">
        <f t="shared" si="22"/>
        <v>#REF!</v>
      </c>
      <c r="J95" s="46" t="e">
        <f t="shared" si="23"/>
        <v>#REF!</v>
      </c>
      <c r="L95" s="8"/>
    </row>
    <row r="96" spans="1:12">
      <c r="A96" s="45" t="s">
        <v>286</v>
      </c>
      <c r="B96" s="91">
        <v>89712</v>
      </c>
      <c r="C96" s="76" t="s">
        <v>29</v>
      </c>
      <c r="D96" s="31" t="s">
        <v>240</v>
      </c>
      <c r="E96" s="32" t="s">
        <v>228</v>
      </c>
      <c r="F96" s="33" t="e">
        <f>#REF!</f>
        <v>#REF!</v>
      </c>
      <c r="G96" s="34">
        <v>19.23</v>
      </c>
      <c r="H96" s="34" t="e">
        <f t="shared" si="21"/>
        <v>#REF!</v>
      </c>
      <c r="I96" s="34" t="e">
        <f t="shared" si="22"/>
        <v>#REF!</v>
      </c>
      <c r="J96" s="46" t="e">
        <f t="shared" si="23"/>
        <v>#REF!</v>
      </c>
      <c r="L96" s="8"/>
    </row>
    <row r="97" spans="1:12">
      <c r="A97" s="45" t="s">
        <v>287</v>
      </c>
      <c r="B97" s="91">
        <v>89448</v>
      </c>
      <c r="C97" s="76" t="s">
        <v>29</v>
      </c>
      <c r="D97" s="31" t="s">
        <v>241</v>
      </c>
      <c r="E97" s="32" t="s">
        <v>228</v>
      </c>
      <c r="F97" s="33" t="e">
        <f>#REF!</f>
        <v>#REF!</v>
      </c>
      <c r="G97" s="34">
        <v>9.5399999999999991</v>
      </c>
      <c r="H97" s="34" t="e">
        <f t="shared" si="21"/>
        <v>#REF!</v>
      </c>
      <c r="I97" s="34" t="e">
        <f t="shared" si="22"/>
        <v>#REF!</v>
      </c>
      <c r="J97" s="46" t="e">
        <f t="shared" si="23"/>
        <v>#REF!</v>
      </c>
      <c r="L97" s="8"/>
    </row>
    <row r="98" spans="1:12">
      <c r="A98" s="45" t="s">
        <v>291</v>
      </c>
      <c r="B98" s="91">
        <v>95463</v>
      </c>
      <c r="C98" s="76" t="s">
        <v>29</v>
      </c>
      <c r="D98" s="31" t="s">
        <v>290</v>
      </c>
      <c r="E98" s="32"/>
      <c r="F98" s="33">
        <v>1</v>
      </c>
      <c r="G98" s="34">
        <v>1205.8399999999999</v>
      </c>
      <c r="H98" s="34" t="e">
        <f t="shared" si="21"/>
        <v>#REF!</v>
      </c>
      <c r="I98" s="34">
        <f t="shared" si="22"/>
        <v>1205.8399999999999</v>
      </c>
      <c r="J98" s="46" t="e">
        <f t="shared" si="23"/>
        <v>#REF!</v>
      </c>
      <c r="L98" s="8"/>
    </row>
    <row r="99" spans="1:12" ht="24">
      <c r="A99" s="45" t="s">
        <v>292</v>
      </c>
      <c r="B99" s="91" t="s">
        <v>288</v>
      </c>
      <c r="C99" s="76" t="s">
        <v>29</v>
      </c>
      <c r="D99" s="31" t="s">
        <v>289</v>
      </c>
      <c r="E99" s="32" t="s">
        <v>204</v>
      </c>
      <c r="F99" s="33">
        <v>1</v>
      </c>
      <c r="G99" s="34">
        <v>1241.9000000000001</v>
      </c>
      <c r="H99" s="34" t="e">
        <f t="shared" si="21"/>
        <v>#REF!</v>
      </c>
      <c r="I99" s="34">
        <f t="shared" si="22"/>
        <v>1241.9000000000001</v>
      </c>
      <c r="J99" s="46" t="e">
        <f t="shared" si="23"/>
        <v>#REF!</v>
      </c>
      <c r="L99" s="8"/>
    </row>
    <row r="100" spans="1:12">
      <c r="A100" s="260" t="s">
        <v>96</v>
      </c>
      <c r="B100" s="261"/>
      <c r="C100" s="261"/>
      <c r="D100" s="261"/>
      <c r="E100" s="261"/>
      <c r="F100" s="261"/>
      <c r="G100" s="261"/>
      <c r="H100" s="261"/>
      <c r="I100" s="48" t="e">
        <f>SUM(I84:I99)</f>
        <v>#REF!</v>
      </c>
      <c r="J100" s="48" t="e">
        <f>SUM(J84:J99)</f>
        <v>#REF!</v>
      </c>
    </row>
    <row r="101" spans="1:12">
      <c r="A101" s="43">
        <v>12</v>
      </c>
      <c r="B101" s="35"/>
      <c r="C101" s="27"/>
      <c r="D101" s="28" t="s">
        <v>63</v>
      </c>
      <c r="E101" s="36"/>
      <c r="F101" s="37"/>
      <c r="G101" s="38"/>
      <c r="H101" s="38"/>
      <c r="I101" s="29"/>
      <c r="J101" s="44"/>
    </row>
    <row r="102" spans="1:12" s="111" customFormat="1" ht="48">
      <c r="A102" s="103" t="s">
        <v>50</v>
      </c>
      <c r="B102" s="104">
        <v>86931</v>
      </c>
      <c r="C102" s="105" t="s">
        <v>29</v>
      </c>
      <c r="D102" s="106" t="s">
        <v>66</v>
      </c>
      <c r="E102" s="107" t="s">
        <v>62</v>
      </c>
      <c r="F102" s="108">
        <v>7</v>
      </c>
      <c r="G102" s="109">
        <v>354.01</v>
      </c>
      <c r="H102" s="109" t="e">
        <f t="shared" ref="H102:H114" si="24">G102*(1+$I$5)</f>
        <v>#REF!</v>
      </c>
      <c r="I102" s="109">
        <f t="shared" ref="I102:I114" si="25">F102*G102</f>
        <v>2478.0699999999997</v>
      </c>
      <c r="J102" s="110" t="e">
        <f t="shared" ref="J102:J114" si="26">F102*H102</f>
        <v>#REF!</v>
      </c>
    </row>
    <row r="103" spans="1:12" s="111" customFormat="1" ht="24">
      <c r="A103" s="103" t="s">
        <v>51</v>
      </c>
      <c r="B103" s="104">
        <v>2066</v>
      </c>
      <c r="C103" s="105" t="s">
        <v>30</v>
      </c>
      <c r="D103" s="106" t="s">
        <v>67</v>
      </c>
      <c r="E103" s="107" t="s">
        <v>62</v>
      </c>
      <c r="F103" s="108">
        <v>7</v>
      </c>
      <c r="G103" s="109">
        <v>34.51</v>
      </c>
      <c r="H103" s="109" t="e">
        <f t="shared" si="24"/>
        <v>#REF!</v>
      </c>
      <c r="I103" s="109">
        <f t="shared" si="25"/>
        <v>241.57</v>
      </c>
      <c r="J103" s="110" t="e">
        <f t="shared" si="26"/>
        <v>#REF!</v>
      </c>
    </row>
    <row r="104" spans="1:12" s="102" customFormat="1" ht="48">
      <c r="A104" s="94" t="s">
        <v>87</v>
      </c>
      <c r="B104" s="95">
        <v>95472</v>
      </c>
      <c r="C104" s="96" t="s">
        <v>29</v>
      </c>
      <c r="D104" s="97" t="s">
        <v>294</v>
      </c>
      <c r="E104" s="98" t="s">
        <v>62</v>
      </c>
      <c r="F104" s="99">
        <v>2</v>
      </c>
      <c r="G104" s="100">
        <v>578.83000000000004</v>
      </c>
      <c r="H104" s="100" t="e">
        <f t="shared" si="24"/>
        <v>#REF!</v>
      </c>
      <c r="I104" s="100">
        <f t="shared" si="25"/>
        <v>1157.6600000000001</v>
      </c>
      <c r="J104" s="101" t="e">
        <f t="shared" si="26"/>
        <v>#REF!</v>
      </c>
    </row>
    <row r="105" spans="1:12" s="102" customFormat="1" ht="24">
      <c r="A105" s="94" t="s">
        <v>214</v>
      </c>
      <c r="B105" s="95">
        <v>4387</v>
      </c>
      <c r="C105" s="96" t="s">
        <v>30</v>
      </c>
      <c r="D105" s="97" t="s">
        <v>299</v>
      </c>
      <c r="E105" s="98" t="s">
        <v>62</v>
      </c>
      <c r="F105" s="99">
        <v>2</v>
      </c>
      <c r="G105" s="100">
        <v>525.94000000000005</v>
      </c>
      <c r="H105" s="100" t="e">
        <f t="shared" si="24"/>
        <v>#REF!</v>
      </c>
      <c r="I105" s="100">
        <f t="shared" si="25"/>
        <v>1051.8800000000001</v>
      </c>
      <c r="J105" s="101" t="e">
        <f t="shared" si="26"/>
        <v>#REF!</v>
      </c>
    </row>
    <row r="106" spans="1:12" s="111" customFormat="1" ht="24">
      <c r="A106" s="103" t="s">
        <v>213</v>
      </c>
      <c r="B106" s="104">
        <v>95544</v>
      </c>
      <c r="C106" s="105" t="s">
        <v>29</v>
      </c>
      <c r="D106" s="106" t="s">
        <v>293</v>
      </c>
      <c r="E106" s="107" t="s">
        <v>62</v>
      </c>
      <c r="F106" s="108" t="e">
        <f>#REF!</f>
        <v>#REF!</v>
      </c>
      <c r="G106" s="109">
        <v>22.59</v>
      </c>
      <c r="H106" s="109" t="e">
        <f t="shared" si="24"/>
        <v>#REF!</v>
      </c>
      <c r="I106" s="109" t="e">
        <f t="shared" si="25"/>
        <v>#REF!</v>
      </c>
      <c r="J106" s="110" t="e">
        <f t="shared" si="26"/>
        <v>#REF!</v>
      </c>
    </row>
    <row r="107" spans="1:12" s="111" customFormat="1" ht="62.25" customHeight="1">
      <c r="A107" s="103" t="s">
        <v>212</v>
      </c>
      <c r="B107" s="104">
        <v>86942</v>
      </c>
      <c r="C107" s="105" t="s">
        <v>29</v>
      </c>
      <c r="D107" s="106" t="s">
        <v>159</v>
      </c>
      <c r="E107" s="107" t="s">
        <v>62</v>
      </c>
      <c r="F107" s="108" t="e">
        <f>#REF!</f>
        <v>#REF!</v>
      </c>
      <c r="G107" s="109">
        <v>172.18</v>
      </c>
      <c r="H107" s="109" t="e">
        <f t="shared" si="24"/>
        <v>#REF!</v>
      </c>
      <c r="I107" s="109" t="e">
        <f t="shared" si="25"/>
        <v>#REF!</v>
      </c>
      <c r="J107" s="110" t="e">
        <f t="shared" si="26"/>
        <v>#REF!</v>
      </c>
    </row>
    <row r="108" spans="1:12" s="111" customFormat="1" ht="36">
      <c r="A108" s="103" t="s">
        <v>211</v>
      </c>
      <c r="B108" s="104">
        <v>95547</v>
      </c>
      <c r="C108" s="105" t="s">
        <v>29</v>
      </c>
      <c r="D108" s="106" t="s">
        <v>160</v>
      </c>
      <c r="E108" s="107" t="s">
        <v>62</v>
      </c>
      <c r="F108" s="108" t="e">
        <f>#REF!</f>
        <v>#REF!</v>
      </c>
      <c r="G108" s="109">
        <v>50.71</v>
      </c>
      <c r="H108" s="109" t="e">
        <f t="shared" si="24"/>
        <v>#REF!</v>
      </c>
      <c r="I108" s="109" t="e">
        <f t="shared" si="25"/>
        <v>#REF!</v>
      </c>
      <c r="J108" s="110" t="e">
        <f t="shared" si="26"/>
        <v>#REF!</v>
      </c>
    </row>
    <row r="109" spans="1:12" s="102" customFormat="1" ht="48">
      <c r="A109" s="94" t="s">
        <v>210</v>
      </c>
      <c r="B109" s="95">
        <v>86935</v>
      </c>
      <c r="C109" s="96" t="s">
        <v>29</v>
      </c>
      <c r="D109" s="97" t="s">
        <v>295</v>
      </c>
      <c r="E109" s="98" t="s">
        <v>62</v>
      </c>
      <c r="F109" s="99">
        <v>11</v>
      </c>
      <c r="G109" s="100">
        <v>150.80000000000001</v>
      </c>
      <c r="H109" s="100" t="e">
        <f t="shared" si="24"/>
        <v>#REF!</v>
      </c>
      <c r="I109" s="100">
        <f t="shared" si="25"/>
        <v>1658.8000000000002</v>
      </c>
      <c r="J109" s="101" t="e">
        <f t="shared" si="26"/>
        <v>#REF!</v>
      </c>
    </row>
    <row r="110" spans="1:12" s="102" customFormat="1" ht="36">
      <c r="A110" s="94" t="s">
        <v>209</v>
      </c>
      <c r="B110" s="95">
        <v>9057</v>
      </c>
      <c r="C110" s="96" t="s">
        <v>30</v>
      </c>
      <c r="D110" s="97" t="s">
        <v>300</v>
      </c>
      <c r="E110" s="98" t="s">
        <v>62</v>
      </c>
      <c r="F110" s="99">
        <v>2</v>
      </c>
      <c r="G110" s="100">
        <v>202.99</v>
      </c>
      <c r="H110" s="100" t="e">
        <f t="shared" si="24"/>
        <v>#REF!</v>
      </c>
      <c r="I110" s="100">
        <f t="shared" si="25"/>
        <v>405.98</v>
      </c>
      <c r="J110" s="101" t="e">
        <f t="shared" si="26"/>
        <v>#REF!</v>
      </c>
    </row>
    <row r="111" spans="1:12" s="111" customFormat="1" ht="36">
      <c r="A111" s="103" t="s">
        <v>208</v>
      </c>
      <c r="B111" s="104">
        <v>86910</v>
      </c>
      <c r="C111" s="105" t="s">
        <v>29</v>
      </c>
      <c r="D111" s="106" t="s">
        <v>65</v>
      </c>
      <c r="E111" s="107" t="s">
        <v>62</v>
      </c>
      <c r="F111" s="108">
        <f>F109</f>
        <v>11</v>
      </c>
      <c r="G111" s="109">
        <v>82.83</v>
      </c>
      <c r="H111" s="109" t="e">
        <f t="shared" si="24"/>
        <v>#REF!</v>
      </c>
      <c r="I111" s="109">
        <f t="shared" si="25"/>
        <v>911.13</v>
      </c>
      <c r="J111" s="110" t="e">
        <f t="shared" si="26"/>
        <v>#REF!</v>
      </c>
    </row>
    <row r="112" spans="1:12" s="102" customFormat="1" ht="24">
      <c r="A112" s="94" t="s">
        <v>207</v>
      </c>
      <c r="B112" s="95">
        <v>86913</v>
      </c>
      <c r="C112" s="96" t="s">
        <v>29</v>
      </c>
      <c r="D112" s="97" t="s">
        <v>296</v>
      </c>
      <c r="E112" s="98" t="s">
        <v>62</v>
      </c>
      <c r="F112" s="99">
        <f>F110</f>
        <v>2</v>
      </c>
      <c r="G112" s="100">
        <v>16.23</v>
      </c>
      <c r="H112" s="100" t="e">
        <f t="shared" si="24"/>
        <v>#REF!</v>
      </c>
      <c r="I112" s="100">
        <f t="shared" si="25"/>
        <v>32.46</v>
      </c>
      <c r="J112" s="101" t="e">
        <f t="shared" si="26"/>
        <v>#REF!</v>
      </c>
    </row>
    <row r="113" spans="1:10" s="111" customFormat="1">
      <c r="A113" s="103" t="s">
        <v>206</v>
      </c>
      <c r="B113" s="104">
        <v>8236</v>
      </c>
      <c r="C113" s="105" t="s">
        <v>30</v>
      </c>
      <c r="D113" s="106" t="s">
        <v>72</v>
      </c>
      <c r="E113" s="107" t="s">
        <v>62</v>
      </c>
      <c r="F113" s="108" t="e">
        <f>#REF!</f>
        <v>#REF!</v>
      </c>
      <c r="G113" s="109">
        <v>24.46</v>
      </c>
      <c r="H113" s="109" t="e">
        <f t="shared" si="24"/>
        <v>#REF!</v>
      </c>
      <c r="I113" s="109" t="e">
        <f t="shared" si="25"/>
        <v>#REF!</v>
      </c>
      <c r="J113" s="110" t="e">
        <f t="shared" si="26"/>
        <v>#REF!</v>
      </c>
    </row>
    <row r="114" spans="1:10" s="111" customFormat="1" ht="24">
      <c r="A114" s="103" t="s">
        <v>205</v>
      </c>
      <c r="B114" s="104">
        <v>9535</v>
      </c>
      <c r="C114" s="105" t="s">
        <v>29</v>
      </c>
      <c r="D114" s="106" t="s">
        <v>148</v>
      </c>
      <c r="E114" s="107" t="s">
        <v>62</v>
      </c>
      <c r="F114" s="108" t="e">
        <f>#REF!</f>
        <v>#REF!</v>
      </c>
      <c r="G114" s="109">
        <v>70.08</v>
      </c>
      <c r="H114" s="109" t="e">
        <f t="shared" si="24"/>
        <v>#REF!</v>
      </c>
      <c r="I114" s="109" t="e">
        <f t="shared" si="25"/>
        <v>#REF!</v>
      </c>
      <c r="J114" s="110" t="e">
        <f t="shared" si="26"/>
        <v>#REF!</v>
      </c>
    </row>
    <row r="115" spans="1:10">
      <c r="A115" s="260" t="s">
        <v>95</v>
      </c>
      <c r="B115" s="261"/>
      <c r="C115" s="261"/>
      <c r="D115" s="261"/>
      <c r="E115" s="261"/>
      <c r="F115" s="261"/>
      <c r="G115" s="261"/>
      <c r="H115" s="261"/>
      <c r="I115" s="48" t="e">
        <f>SUM(I102:I114)</f>
        <v>#REF!</v>
      </c>
      <c r="J115" s="48" t="e">
        <f>SUM(J102:J114)</f>
        <v>#REF!</v>
      </c>
    </row>
    <row r="116" spans="1:10">
      <c r="A116" s="43">
        <v>13</v>
      </c>
      <c r="B116" s="35"/>
      <c r="C116" s="27"/>
      <c r="D116" s="28" t="s">
        <v>15</v>
      </c>
      <c r="E116" s="36"/>
      <c r="F116" s="37"/>
      <c r="G116" s="38"/>
      <c r="H116" s="38"/>
      <c r="I116" s="29"/>
      <c r="J116" s="44"/>
    </row>
    <row r="117" spans="1:10" ht="60">
      <c r="A117" s="45" t="s">
        <v>88</v>
      </c>
      <c r="B117" s="30">
        <v>83463</v>
      </c>
      <c r="C117" s="76" t="s">
        <v>29</v>
      </c>
      <c r="D117" s="31" t="s">
        <v>68</v>
      </c>
      <c r="E117" s="32" t="s">
        <v>62</v>
      </c>
      <c r="F117" s="33" t="e">
        <f>#REF!</f>
        <v>#REF!</v>
      </c>
      <c r="G117" s="34">
        <v>253.74</v>
      </c>
      <c r="H117" s="34" t="e">
        <f t="shared" ref="H117:H126" si="27">G117*(1+$I$5)</f>
        <v>#REF!</v>
      </c>
      <c r="I117" s="34" t="e">
        <f t="shared" ref="I117:I126" si="28">F117*G117</f>
        <v>#REF!</v>
      </c>
      <c r="J117" s="46" t="e">
        <f t="shared" ref="J117:J126" si="29">F117*H117</f>
        <v>#REF!</v>
      </c>
    </row>
    <row r="118" spans="1:10" ht="24">
      <c r="A118" s="45" t="s">
        <v>89</v>
      </c>
      <c r="B118" s="30">
        <v>93654</v>
      </c>
      <c r="C118" s="76" t="s">
        <v>29</v>
      </c>
      <c r="D118" s="31" t="s">
        <v>165</v>
      </c>
      <c r="E118" s="32" t="s">
        <v>62</v>
      </c>
      <c r="F118" s="33" t="e">
        <f>#REF!</f>
        <v>#REF!</v>
      </c>
      <c r="G118" s="34">
        <v>10.58</v>
      </c>
      <c r="H118" s="34" t="e">
        <f t="shared" si="27"/>
        <v>#REF!</v>
      </c>
      <c r="I118" s="34" t="e">
        <f t="shared" si="28"/>
        <v>#REF!</v>
      </c>
      <c r="J118" s="46" t="e">
        <f t="shared" si="29"/>
        <v>#REF!</v>
      </c>
    </row>
    <row r="119" spans="1:10" ht="24">
      <c r="A119" s="45" t="s">
        <v>109</v>
      </c>
      <c r="B119" s="30">
        <v>93655</v>
      </c>
      <c r="C119" s="76" t="s">
        <v>29</v>
      </c>
      <c r="D119" s="31" t="s">
        <v>164</v>
      </c>
      <c r="E119" s="32" t="s">
        <v>62</v>
      </c>
      <c r="F119" s="33" t="e">
        <f>#REF!</f>
        <v>#REF!</v>
      </c>
      <c r="G119" s="34">
        <v>11.35</v>
      </c>
      <c r="H119" s="34" t="e">
        <f t="shared" si="27"/>
        <v>#REF!</v>
      </c>
      <c r="I119" s="34" t="e">
        <f t="shared" si="28"/>
        <v>#REF!</v>
      </c>
      <c r="J119" s="46" t="e">
        <f t="shared" si="29"/>
        <v>#REF!</v>
      </c>
    </row>
    <row r="120" spans="1:10" ht="24">
      <c r="A120" s="45" t="s">
        <v>110</v>
      </c>
      <c r="B120" s="30">
        <v>93657</v>
      </c>
      <c r="C120" s="76" t="s">
        <v>29</v>
      </c>
      <c r="D120" s="31" t="s">
        <v>166</v>
      </c>
      <c r="E120" s="32"/>
      <c r="F120" s="33" t="e">
        <f>#REF!</f>
        <v>#REF!</v>
      </c>
      <c r="G120" s="34">
        <v>12.35</v>
      </c>
      <c r="H120" s="34" t="e">
        <f t="shared" si="27"/>
        <v>#REF!</v>
      </c>
      <c r="I120" s="34" t="e">
        <f t="shared" si="28"/>
        <v>#REF!</v>
      </c>
      <c r="J120" s="46" t="e">
        <f t="shared" si="29"/>
        <v>#REF!</v>
      </c>
    </row>
    <row r="121" spans="1:10" ht="36">
      <c r="A121" s="45" t="s">
        <v>111</v>
      </c>
      <c r="B121" s="30">
        <v>3395</v>
      </c>
      <c r="C121" s="76" t="s">
        <v>30</v>
      </c>
      <c r="D121" s="90" t="s">
        <v>161</v>
      </c>
      <c r="E121" s="32" t="s">
        <v>21</v>
      </c>
      <c r="F121" s="33" t="e">
        <f>#REF!</f>
        <v>#REF!</v>
      </c>
      <c r="G121" s="34">
        <v>165.8</v>
      </c>
      <c r="H121" s="34" t="e">
        <f t="shared" si="27"/>
        <v>#REF!</v>
      </c>
      <c r="I121" s="34" t="e">
        <f t="shared" si="28"/>
        <v>#REF!</v>
      </c>
      <c r="J121" s="46" t="e">
        <f t="shared" si="29"/>
        <v>#REF!</v>
      </c>
    </row>
    <row r="122" spans="1:10" ht="36">
      <c r="A122" s="45" t="s">
        <v>112</v>
      </c>
      <c r="B122" s="30">
        <v>3278</v>
      </c>
      <c r="C122" s="76" t="s">
        <v>30</v>
      </c>
      <c r="D122" s="90" t="s">
        <v>151</v>
      </c>
      <c r="E122" s="32" t="s">
        <v>21</v>
      </c>
      <c r="F122" s="33" t="e">
        <f>#REF!</f>
        <v>#REF!</v>
      </c>
      <c r="G122" s="34">
        <v>117.74</v>
      </c>
      <c r="H122" s="34" t="e">
        <f t="shared" si="27"/>
        <v>#REF!</v>
      </c>
      <c r="I122" s="34" t="e">
        <f t="shared" si="28"/>
        <v>#REF!</v>
      </c>
      <c r="J122" s="46" t="e">
        <f t="shared" si="29"/>
        <v>#REF!</v>
      </c>
    </row>
    <row r="123" spans="1:10" ht="36">
      <c r="A123" s="45" t="s">
        <v>118</v>
      </c>
      <c r="B123" s="30">
        <v>93141</v>
      </c>
      <c r="C123" s="76" t="s">
        <v>29</v>
      </c>
      <c r="D123" s="90" t="s">
        <v>163</v>
      </c>
      <c r="E123" s="32" t="s">
        <v>21</v>
      </c>
      <c r="F123" s="33" t="e">
        <f>#REF!</f>
        <v>#REF!</v>
      </c>
      <c r="G123" s="34">
        <v>131.86000000000001</v>
      </c>
      <c r="H123" s="34" t="e">
        <f t="shared" si="27"/>
        <v>#REF!</v>
      </c>
      <c r="I123" s="34" t="e">
        <f t="shared" si="28"/>
        <v>#REF!</v>
      </c>
      <c r="J123" s="46" t="e">
        <f t="shared" si="29"/>
        <v>#REF!</v>
      </c>
    </row>
    <row r="124" spans="1:10" ht="36">
      <c r="A124" s="45" t="s">
        <v>119</v>
      </c>
      <c r="B124" s="30">
        <v>93143</v>
      </c>
      <c r="C124" s="76" t="s">
        <v>29</v>
      </c>
      <c r="D124" s="90" t="s">
        <v>162</v>
      </c>
      <c r="E124" s="32" t="s">
        <v>21</v>
      </c>
      <c r="F124" s="33" t="e">
        <f>#REF!</f>
        <v>#REF!</v>
      </c>
      <c r="G124" s="34">
        <v>133.29</v>
      </c>
      <c r="H124" s="34" t="e">
        <f t="shared" si="27"/>
        <v>#REF!</v>
      </c>
      <c r="I124" s="34" t="e">
        <f t="shared" si="28"/>
        <v>#REF!</v>
      </c>
      <c r="J124" s="46" t="e">
        <f t="shared" si="29"/>
        <v>#REF!</v>
      </c>
    </row>
    <row r="125" spans="1:10" ht="24">
      <c r="A125" s="45" t="s">
        <v>149</v>
      </c>
      <c r="B125" s="30">
        <v>3281</v>
      </c>
      <c r="C125" s="76" t="s">
        <v>30</v>
      </c>
      <c r="D125" s="90" t="s">
        <v>70</v>
      </c>
      <c r="E125" s="32" t="s">
        <v>21</v>
      </c>
      <c r="F125" s="33" t="e">
        <f>#REF!</f>
        <v>#REF!</v>
      </c>
      <c r="G125" s="34">
        <v>120.54</v>
      </c>
      <c r="H125" s="34" t="e">
        <f t="shared" si="27"/>
        <v>#REF!</v>
      </c>
      <c r="I125" s="34" t="e">
        <f t="shared" si="28"/>
        <v>#REF!</v>
      </c>
      <c r="J125" s="46" t="e">
        <f t="shared" si="29"/>
        <v>#REF!</v>
      </c>
    </row>
    <row r="126" spans="1:10" ht="36">
      <c r="A126" s="45" t="s">
        <v>150</v>
      </c>
      <c r="B126" s="30">
        <v>647</v>
      </c>
      <c r="C126" s="76" t="s">
        <v>30</v>
      </c>
      <c r="D126" s="90" t="s">
        <v>69</v>
      </c>
      <c r="E126" s="32" t="s">
        <v>21</v>
      </c>
      <c r="F126" s="33" t="e">
        <f>#REF!</f>
        <v>#REF!</v>
      </c>
      <c r="G126" s="34">
        <v>133.15</v>
      </c>
      <c r="H126" s="34" t="e">
        <f t="shared" si="27"/>
        <v>#REF!</v>
      </c>
      <c r="I126" s="34" t="e">
        <f t="shared" si="28"/>
        <v>#REF!</v>
      </c>
      <c r="J126" s="46" t="e">
        <f t="shared" si="29"/>
        <v>#REF!</v>
      </c>
    </row>
    <row r="127" spans="1:10">
      <c r="A127" s="260" t="s">
        <v>94</v>
      </c>
      <c r="B127" s="261"/>
      <c r="C127" s="261"/>
      <c r="D127" s="261"/>
      <c r="E127" s="261"/>
      <c r="F127" s="261"/>
      <c r="G127" s="261"/>
      <c r="H127" s="261"/>
      <c r="I127" s="48" t="e">
        <f>SUM(I117:I126)</f>
        <v>#REF!</v>
      </c>
      <c r="J127" s="48" t="e">
        <f>SUM(J117:J126)</f>
        <v>#REF!</v>
      </c>
    </row>
    <row r="128" spans="1:10">
      <c r="A128" s="43">
        <v>14</v>
      </c>
      <c r="B128" s="35"/>
      <c r="C128" s="27"/>
      <c r="D128" s="28" t="s">
        <v>3</v>
      </c>
      <c r="E128" s="36"/>
      <c r="F128" s="37"/>
      <c r="G128" s="38"/>
      <c r="H128" s="38"/>
      <c r="I128" s="29"/>
      <c r="J128" s="44"/>
    </row>
    <row r="129" spans="1:10" ht="24">
      <c r="A129" s="45" t="s">
        <v>52</v>
      </c>
      <c r="B129" s="30">
        <v>88487</v>
      </c>
      <c r="C129" s="76" t="s">
        <v>29</v>
      </c>
      <c r="D129" s="31" t="s">
        <v>167</v>
      </c>
      <c r="E129" s="32" t="s">
        <v>19</v>
      </c>
      <c r="F129" s="33" t="e">
        <f>#REF!</f>
        <v>#REF!</v>
      </c>
      <c r="G129" s="34">
        <v>8.02</v>
      </c>
      <c r="H129" s="34" t="e">
        <f t="shared" ref="H129:H132" si="30">G129*(1+$I$5)</f>
        <v>#REF!</v>
      </c>
      <c r="I129" s="34" t="e">
        <f t="shared" ref="I129:I132" si="31">F129*G129</f>
        <v>#REF!</v>
      </c>
      <c r="J129" s="46" t="e">
        <f t="shared" ref="J129:J132" si="32">F129*H129</f>
        <v>#REF!</v>
      </c>
    </row>
    <row r="130" spans="1:10" ht="24">
      <c r="A130" s="45" t="s">
        <v>53</v>
      </c>
      <c r="B130" s="30">
        <v>88487</v>
      </c>
      <c r="C130" s="76" t="s">
        <v>29</v>
      </c>
      <c r="D130" s="31" t="s">
        <v>168</v>
      </c>
      <c r="E130" s="32" t="s">
        <v>19</v>
      </c>
      <c r="F130" s="33" t="e">
        <f>#REF!</f>
        <v>#REF!</v>
      </c>
      <c r="G130" s="34">
        <v>8.02</v>
      </c>
      <c r="H130" s="34" t="e">
        <f t="shared" si="30"/>
        <v>#REF!</v>
      </c>
      <c r="I130" s="34" t="e">
        <f t="shared" si="31"/>
        <v>#REF!</v>
      </c>
      <c r="J130" s="46" t="e">
        <f t="shared" si="32"/>
        <v>#REF!</v>
      </c>
    </row>
    <row r="131" spans="1:10" ht="36">
      <c r="A131" s="45" t="s">
        <v>90</v>
      </c>
      <c r="B131" s="30" t="s">
        <v>22</v>
      </c>
      <c r="C131" s="76" t="s">
        <v>29</v>
      </c>
      <c r="D131" s="31" t="s">
        <v>71</v>
      </c>
      <c r="E131" s="32" t="s">
        <v>19</v>
      </c>
      <c r="F131" s="33" t="e">
        <f>#REF!</f>
        <v>#REF!</v>
      </c>
      <c r="G131" s="34">
        <v>17.23</v>
      </c>
      <c r="H131" s="34" t="e">
        <f t="shared" si="30"/>
        <v>#REF!</v>
      </c>
      <c r="I131" s="34" t="e">
        <f t="shared" si="31"/>
        <v>#REF!</v>
      </c>
      <c r="J131" s="46" t="e">
        <f t="shared" si="32"/>
        <v>#REF!</v>
      </c>
    </row>
    <row r="132" spans="1:10" ht="36">
      <c r="A132" s="45" t="s">
        <v>91</v>
      </c>
      <c r="B132" s="30" t="s">
        <v>170</v>
      </c>
      <c r="C132" s="76" t="s">
        <v>29</v>
      </c>
      <c r="D132" s="31" t="s">
        <v>169</v>
      </c>
      <c r="E132" s="32" t="s">
        <v>19</v>
      </c>
      <c r="F132" s="33" t="e">
        <f>#REF!</f>
        <v>#REF!</v>
      </c>
      <c r="G132" s="34">
        <v>13.53</v>
      </c>
      <c r="H132" s="34" t="e">
        <f t="shared" si="30"/>
        <v>#REF!</v>
      </c>
      <c r="I132" s="34" t="e">
        <f t="shared" si="31"/>
        <v>#REF!</v>
      </c>
      <c r="J132" s="46" t="e">
        <f t="shared" si="32"/>
        <v>#REF!</v>
      </c>
    </row>
    <row r="133" spans="1:10">
      <c r="A133" s="260" t="s">
        <v>153</v>
      </c>
      <c r="B133" s="261"/>
      <c r="C133" s="261"/>
      <c r="D133" s="261"/>
      <c r="E133" s="261"/>
      <c r="F133" s="261"/>
      <c r="G133" s="261"/>
      <c r="H133" s="261"/>
      <c r="I133" s="48" t="e">
        <f>SUM(I129:I132)</f>
        <v>#REF!</v>
      </c>
      <c r="J133" s="48" t="e">
        <f>SUM(J129:J132)</f>
        <v>#REF!</v>
      </c>
    </row>
    <row r="134" spans="1:10">
      <c r="A134" s="43">
        <v>15</v>
      </c>
      <c r="B134" s="35"/>
      <c r="C134" s="27"/>
      <c r="D134" s="28" t="s">
        <v>25</v>
      </c>
      <c r="E134" s="36"/>
      <c r="F134" s="37"/>
      <c r="G134" s="38"/>
      <c r="H134" s="38"/>
      <c r="I134" s="29"/>
      <c r="J134" s="44"/>
    </row>
    <row r="135" spans="1:10">
      <c r="A135" s="45" t="s">
        <v>92</v>
      </c>
      <c r="B135" s="30">
        <v>9537</v>
      </c>
      <c r="C135" s="76" t="s">
        <v>29</v>
      </c>
      <c r="D135" s="31" t="s">
        <v>23</v>
      </c>
      <c r="E135" s="32" t="s">
        <v>19</v>
      </c>
      <c r="F135" s="33" t="e">
        <f>#REF!</f>
        <v>#REF!</v>
      </c>
      <c r="G135" s="34">
        <v>1.97</v>
      </c>
      <c r="H135" s="34" t="e">
        <f>G135*(1+$I$5)</f>
        <v>#REF!</v>
      </c>
      <c r="I135" s="34" t="e">
        <f>F135*G135</f>
        <v>#REF!</v>
      </c>
      <c r="J135" s="46" t="e">
        <f>F135*H135</f>
        <v>#REF!</v>
      </c>
    </row>
    <row r="136" spans="1:10" ht="13.5" thickBot="1">
      <c r="A136" s="285" t="s">
        <v>200</v>
      </c>
      <c r="B136" s="286"/>
      <c r="C136" s="286"/>
      <c r="D136" s="286"/>
      <c r="E136" s="286"/>
      <c r="F136" s="286"/>
      <c r="G136" s="286"/>
      <c r="H136" s="286"/>
      <c r="I136" s="49" t="e">
        <f>SUM(I135:I135)</f>
        <v>#REF!</v>
      </c>
      <c r="J136" s="49" t="e">
        <f>SUM(J135:J135)</f>
        <v>#REF!</v>
      </c>
    </row>
    <row r="137" spans="1:10" ht="6.75" customHeight="1" thickBot="1">
      <c r="A137" s="15"/>
      <c r="B137" s="13"/>
      <c r="C137" s="16"/>
      <c r="D137" s="17"/>
      <c r="E137" s="18"/>
      <c r="F137" s="19"/>
      <c r="G137" s="20"/>
      <c r="H137" s="20"/>
      <c r="I137" s="20"/>
      <c r="J137" s="47"/>
    </row>
    <row r="138" spans="1:10" ht="16.5" thickBot="1">
      <c r="A138" s="320" t="s">
        <v>54</v>
      </c>
      <c r="B138" s="321"/>
      <c r="C138" s="321"/>
      <c r="D138" s="321"/>
      <c r="E138" s="321"/>
      <c r="F138" s="321"/>
      <c r="G138" s="321"/>
      <c r="H138" s="321"/>
      <c r="I138" s="39" t="e">
        <f>I136+I133+I127+I115+I100+I82+I77+I70+I50+I45+I41+I35+I30+I26+I17</f>
        <v>#REF!</v>
      </c>
      <c r="J138" s="39" t="e">
        <f>J136+J133+J127+J115+J100+J82+J77+J70+J50+J45+J41+J35+J30+J26+J17</f>
        <v>#REF!</v>
      </c>
    </row>
    <row r="139" spans="1:10">
      <c r="A139" s="322" t="s">
        <v>187</v>
      </c>
      <c r="B139" s="323"/>
      <c r="C139" s="323"/>
      <c r="D139" s="323"/>
      <c r="E139" s="323"/>
      <c r="F139" s="328" t="s">
        <v>105</v>
      </c>
      <c r="G139" s="328"/>
      <c r="H139" s="328"/>
      <c r="I139" s="328"/>
      <c r="J139" s="329"/>
    </row>
    <row r="140" spans="1:10">
      <c r="A140" s="324"/>
      <c r="B140" s="325"/>
      <c r="C140" s="325"/>
      <c r="D140" s="325"/>
      <c r="E140" s="325"/>
      <c r="F140" s="330"/>
      <c r="G140" s="330"/>
      <c r="H140" s="330"/>
      <c r="I140" s="330"/>
      <c r="J140" s="331"/>
    </row>
    <row r="141" spans="1:10">
      <c r="A141" s="324"/>
      <c r="B141" s="325"/>
      <c r="C141" s="325"/>
      <c r="D141" s="325"/>
      <c r="E141" s="325"/>
      <c r="F141" s="330"/>
      <c r="G141" s="330"/>
      <c r="H141" s="330"/>
      <c r="I141" s="330"/>
      <c r="J141" s="331"/>
    </row>
    <row r="142" spans="1:10">
      <c r="A142" s="324"/>
      <c r="B142" s="325"/>
      <c r="C142" s="325"/>
      <c r="D142" s="325"/>
      <c r="E142" s="325"/>
      <c r="F142" s="330"/>
      <c r="G142" s="330"/>
      <c r="H142" s="330"/>
      <c r="I142" s="330"/>
      <c r="J142" s="331"/>
    </row>
    <row r="143" spans="1:10">
      <c r="A143" s="324"/>
      <c r="B143" s="325"/>
      <c r="C143" s="325"/>
      <c r="D143" s="325"/>
      <c r="E143" s="325"/>
      <c r="F143" s="330"/>
      <c r="G143" s="330"/>
      <c r="H143" s="330"/>
      <c r="I143" s="330"/>
      <c r="J143" s="331"/>
    </row>
    <row r="144" spans="1:10" ht="40.5" customHeight="1" thickBot="1">
      <c r="A144" s="326"/>
      <c r="B144" s="327"/>
      <c r="C144" s="327"/>
      <c r="D144" s="327"/>
      <c r="E144" s="327"/>
      <c r="F144" s="332"/>
      <c r="G144" s="332"/>
      <c r="H144" s="332"/>
      <c r="I144" s="332"/>
      <c r="J144" s="333"/>
    </row>
    <row r="145" spans="9:12" ht="13.5" thickBot="1"/>
    <row r="146" spans="9:12" ht="16.5" thickBot="1">
      <c r="I146" s="39">
        <v>1187824.4779570671</v>
      </c>
      <c r="L146" s="73"/>
    </row>
    <row r="147" spans="9:12">
      <c r="I147" s="4">
        <f>I146*0.02</f>
        <v>23756.489559141341</v>
      </c>
    </row>
  </sheetData>
  <mergeCells count="33">
    <mergeCell ref="A1:J1"/>
    <mergeCell ref="A2:J2"/>
    <mergeCell ref="A4:F4"/>
    <mergeCell ref="G4:H4"/>
    <mergeCell ref="I4:J4"/>
    <mergeCell ref="B20:C20"/>
    <mergeCell ref="A5:F5"/>
    <mergeCell ref="G5:H6"/>
    <mergeCell ref="I5:J6"/>
    <mergeCell ref="A6:F6"/>
    <mergeCell ref="A8:J8"/>
    <mergeCell ref="B13:C13"/>
    <mergeCell ref="B14:C14"/>
    <mergeCell ref="B15:C15"/>
    <mergeCell ref="A17:H17"/>
    <mergeCell ref="A11:J11"/>
    <mergeCell ref="A133:H133"/>
    <mergeCell ref="A136:H136"/>
    <mergeCell ref="A138:H138"/>
    <mergeCell ref="A139:E144"/>
    <mergeCell ref="F139:J144"/>
    <mergeCell ref="A115:H115"/>
    <mergeCell ref="A127:H127"/>
    <mergeCell ref="A26:H26"/>
    <mergeCell ref="A30:H30"/>
    <mergeCell ref="A35:H35"/>
    <mergeCell ref="A41:H41"/>
    <mergeCell ref="A45:H45"/>
    <mergeCell ref="A50:H50"/>
    <mergeCell ref="A70:H70"/>
    <mergeCell ref="A77:H77"/>
    <mergeCell ref="A82:H82"/>
    <mergeCell ref="A100:H100"/>
  </mergeCells>
  <pageMargins left="0.51181102362204722" right="0.51181102362204722" top="0.78740157480314965" bottom="0.78740157480314965" header="0.31496062992125984" footer="0.31496062992125984"/>
  <pageSetup paperSize="9" scale="65" orientation="portrait" r:id="rId1"/>
  <rowBreaks count="2" manualBreakCount="2">
    <brk id="45" max="9" man="1"/>
    <brk id="82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3"/>
  <sheetViews>
    <sheetView tabSelected="1" view="pageBreakPreview" zoomScale="96" zoomScaleNormal="80" zoomScaleSheetLayoutView="96" workbookViewId="0">
      <selection activeCell="D14" sqref="D14"/>
    </sheetView>
  </sheetViews>
  <sheetFormatPr defaultRowHeight="12.75"/>
  <cols>
    <col min="1" max="1" width="9.140625" style="62"/>
    <col min="2" max="2" width="11.28515625" style="62" customWidth="1"/>
    <col min="3" max="3" width="9.140625" style="62"/>
    <col min="4" max="4" width="56" style="62" customWidth="1"/>
    <col min="5" max="5" width="9.140625" style="62"/>
    <col min="6" max="6" width="13.42578125" style="62" bestFit="1" customWidth="1"/>
    <col min="7" max="7" width="16.28515625" style="62" bestFit="1" customWidth="1"/>
    <col min="8" max="8" width="14.28515625" style="62" customWidth="1"/>
    <col min="9" max="10" width="9.140625" style="62"/>
    <col min="11" max="11" width="18.28515625" style="62" customWidth="1"/>
    <col min="12" max="251" width="9.140625" style="62"/>
    <col min="252" max="252" width="11.28515625" style="62" customWidth="1"/>
    <col min="253" max="253" width="9.140625" style="62"/>
    <col min="254" max="254" width="64.42578125" style="62" bestFit="1" customWidth="1"/>
    <col min="255" max="255" width="9.140625" style="62"/>
    <col min="256" max="256" width="13.42578125" style="62" bestFit="1" customWidth="1"/>
    <col min="257" max="257" width="16.28515625" style="62" bestFit="1" customWidth="1"/>
    <col min="258" max="258" width="13.140625" style="62" bestFit="1" customWidth="1"/>
    <col min="259" max="507" width="9.140625" style="62"/>
    <col min="508" max="508" width="11.28515625" style="62" customWidth="1"/>
    <col min="509" max="509" width="9.140625" style="62"/>
    <col min="510" max="510" width="64.42578125" style="62" bestFit="1" customWidth="1"/>
    <col min="511" max="511" width="9.140625" style="62"/>
    <col min="512" max="512" width="13.42578125" style="62" bestFit="1" customWidth="1"/>
    <col min="513" max="513" width="16.28515625" style="62" bestFit="1" customWidth="1"/>
    <col min="514" max="514" width="13.140625" style="62" bestFit="1" customWidth="1"/>
    <col min="515" max="763" width="9.140625" style="62"/>
    <col min="764" max="764" width="11.28515625" style="62" customWidth="1"/>
    <col min="765" max="765" width="9.140625" style="62"/>
    <col min="766" max="766" width="64.42578125" style="62" bestFit="1" customWidth="1"/>
    <col min="767" max="767" width="9.140625" style="62"/>
    <col min="768" max="768" width="13.42578125" style="62" bestFit="1" customWidth="1"/>
    <col min="769" max="769" width="16.28515625" style="62" bestFit="1" customWidth="1"/>
    <col min="770" max="770" width="13.140625" style="62" bestFit="1" customWidth="1"/>
    <col min="771" max="1019" width="9.140625" style="62"/>
    <col min="1020" max="1020" width="11.28515625" style="62" customWidth="1"/>
    <col min="1021" max="1021" width="9.140625" style="62"/>
    <col min="1022" max="1022" width="64.42578125" style="62" bestFit="1" customWidth="1"/>
    <col min="1023" max="1023" width="9.140625" style="62"/>
    <col min="1024" max="1024" width="13.42578125" style="62" bestFit="1" customWidth="1"/>
    <col min="1025" max="1025" width="16.28515625" style="62" bestFit="1" customWidth="1"/>
    <col min="1026" max="1026" width="13.140625" style="62" bestFit="1" customWidth="1"/>
    <col min="1027" max="1275" width="9.140625" style="62"/>
    <col min="1276" max="1276" width="11.28515625" style="62" customWidth="1"/>
    <col min="1277" max="1277" width="9.140625" style="62"/>
    <col min="1278" max="1278" width="64.42578125" style="62" bestFit="1" customWidth="1"/>
    <col min="1279" max="1279" width="9.140625" style="62"/>
    <col min="1280" max="1280" width="13.42578125" style="62" bestFit="1" customWidth="1"/>
    <col min="1281" max="1281" width="16.28515625" style="62" bestFit="1" customWidth="1"/>
    <col min="1282" max="1282" width="13.140625" style="62" bestFit="1" customWidth="1"/>
    <col min="1283" max="1531" width="9.140625" style="62"/>
    <col min="1532" max="1532" width="11.28515625" style="62" customWidth="1"/>
    <col min="1533" max="1533" width="9.140625" style="62"/>
    <col min="1534" max="1534" width="64.42578125" style="62" bestFit="1" customWidth="1"/>
    <col min="1535" max="1535" width="9.140625" style="62"/>
    <col min="1536" max="1536" width="13.42578125" style="62" bestFit="1" customWidth="1"/>
    <col min="1537" max="1537" width="16.28515625" style="62" bestFit="1" customWidth="1"/>
    <col min="1538" max="1538" width="13.140625" style="62" bestFit="1" customWidth="1"/>
    <col min="1539" max="1787" width="9.140625" style="62"/>
    <col min="1788" max="1788" width="11.28515625" style="62" customWidth="1"/>
    <col min="1789" max="1789" width="9.140625" style="62"/>
    <col min="1790" max="1790" width="64.42578125" style="62" bestFit="1" customWidth="1"/>
    <col min="1791" max="1791" width="9.140625" style="62"/>
    <col min="1792" max="1792" width="13.42578125" style="62" bestFit="1" customWidth="1"/>
    <col min="1793" max="1793" width="16.28515625" style="62" bestFit="1" customWidth="1"/>
    <col min="1794" max="1794" width="13.140625" style="62" bestFit="1" customWidth="1"/>
    <col min="1795" max="2043" width="9.140625" style="62"/>
    <col min="2044" max="2044" width="11.28515625" style="62" customWidth="1"/>
    <col min="2045" max="2045" width="9.140625" style="62"/>
    <col min="2046" max="2046" width="64.42578125" style="62" bestFit="1" customWidth="1"/>
    <col min="2047" max="2047" width="9.140625" style="62"/>
    <col min="2048" max="2048" width="13.42578125" style="62" bestFit="1" customWidth="1"/>
    <col min="2049" max="2049" width="16.28515625" style="62" bestFit="1" customWidth="1"/>
    <col min="2050" max="2050" width="13.140625" style="62" bestFit="1" customWidth="1"/>
    <col min="2051" max="2299" width="9.140625" style="62"/>
    <col min="2300" max="2300" width="11.28515625" style="62" customWidth="1"/>
    <col min="2301" max="2301" width="9.140625" style="62"/>
    <col min="2302" max="2302" width="64.42578125" style="62" bestFit="1" customWidth="1"/>
    <col min="2303" max="2303" width="9.140625" style="62"/>
    <col min="2304" max="2304" width="13.42578125" style="62" bestFit="1" customWidth="1"/>
    <col min="2305" max="2305" width="16.28515625" style="62" bestFit="1" customWidth="1"/>
    <col min="2306" max="2306" width="13.140625" style="62" bestFit="1" customWidth="1"/>
    <col min="2307" max="2555" width="9.140625" style="62"/>
    <col min="2556" max="2556" width="11.28515625" style="62" customWidth="1"/>
    <col min="2557" max="2557" width="9.140625" style="62"/>
    <col min="2558" max="2558" width="64.42578125" style="62" bestFit="1" customWidth="1"/>
    <col min="2559" max="2559" width="9.140625" style="62"/>
    <col min="2560" max="2560" width="13.42578125" style="62" bestFit="1" customWidth="1"/>
    <col min="2561" max="2561" width="16.28515625" style="62" bestFit="1" customWidth="1"/>
    <col min="2562" max="2562" width="13.140625" style="62" bestFit="1" customWidth="1"/>
    <col min="2563" max="2811" width="9.140625" style="62"/>
    <col min="2812" max="2812" width="11.28515625" style="62" customWidth="1"/>
    <col min="2813" max="2813" width="9.140625" style="62"/>
    <col min="2814" max="2814" width="64.42578125" style="62" bestFit="1" customWidth="1"/>
    <col min="2815" max="2815" width="9.140625" style="62"/>
    <col min="2816" max="2816" width="13.42578125" style="62" bestFit="1" customWidth="1"/>
    <col min="2817" max="2817" width="16.28515625" style="62" bestFit="1" customWidth="1"/>
    <col min="2818" max="2818" width="13.140625" style="62" bestFit="1" customWidth="1"/>
    <col min="2819" max="3067" width="9.140625" style="62"/>
    <col min="3068" max="3068" width="11.28515625" style="62" customWidth="1"/>
    <col min="3069" max="3069" width="9.140625" style="62"/>
    <col min="3070" max="3070" width="64.42578125" style="62" bestFit="1" customWidth="1"/>
    <col min="3071" max="3071" width="9.140625" style="62"/>
    <col min="3072" max="3072" width="13.42578125" style="62" bestFit="1" customWidth="1"/>
    <col min="3073" max="3073" width="16.28515625" style="62" bestFit="1" customWidth="1"/>
    <col min="3074" max="3074" width="13.140625" style="62" bestFit="1" customWidth="1"/>
    <col min="3075" max="3323" width="9.140625" style="62"/>
    <col min="3324" max="3324" width="11.28515625" style="62" customWidth="1"/>
    <col min="3325" max="3325" width="9.140625" style="62"/>
    <col min="3326" max="3326" width="64.42578125" style="62" bestFit="1" customWidth="1"/>
    <col min="3327" max="3327" width="9.140625" style="62"/>
    <col min="3328" max="3328" width="13.42578125" style="62" bestFit="1" customWidth="1"/>
    <col min="3329" max="3329" width="16.28515625" style="62" bestFit="1" customWidth="1"/>
    <col min="3330" max="3330" width="13.140625" style="62" bestFit="1" customWidth="1"/>
    <col min="3331" max="3579" width="9.140625" style="62"/>
    <col min="3580" max="3580" width="11.28515625" style="62" customWidth="1"/>
    <col min="3581" max="3581" width="9.140625" style="62"/>
    <col min="3582" max="3582" width="64.42578125" style="62" bestFit="1" customWidth="1"/>
    <col min="3583" max="3583" width="9.140625" style="62"/>
    <col min="3584" max="3584" width="13.42578125" style="62" bestFit="1" customWidth="1"/>
    <col min="3585" max="3585" width="16.28515625" style="62" bestFit="1" customWidth="1"/>
    <col min="3586" max="3586" width="13.140625" style="62" bestFit="1" customWidth="1"/>
    <col min="3587" max="3835" width="9.140625" style="62"/>
    <col min="3836" max="3836" width="11.28515625" style="62" customWidth="1"/>
    <col min="3837" max="3837" width="9.140625" style="62"/>
    <col min="3838" max="3838" width="64.42578125" style="62" bestFit="1" customWidth="1"/>
    <col min="3839" max="3839" width="9.140625" style="62"/>
    <col min="3840" max="3840" width="13.42578125" style="62" bestFit="1" customWidth="1"/>
    <col min="3841" max="3841" width="16.28515625" style="62" bestFit="1" customWidth="1"/>
    <col min="3842" max="3842" width="13.140625" style="62" bestFit="1" customWidth="1"/>
    <col min="3843" max="4091" width="9.140625" style="62"/>
    <col min="4092" max="4092" width="11.28515625" style="62" customWidth="1"/>
    <col min="4093" max="4093" width="9.140625" style="62"/>
    <col min="4094" max="4094" width="64.42578125" style="62" bestFit="1" customWidth="1"/>
    <col min="4095" max="4095" width="9.140625" style="62"/>
    <col min="4096" max="4096" width="13.42578125" style="62" bestFit="1" customWidth="1"/>
    <col min="4097" max="4097" width="16.28515625" style="62" bestFit="1" customWidth="1"/>
    <col min="4098" max="4098" width="13.140625" style="62" bestFit="1" customWidth="1"/>
    <col min="4099" max="4347" width="9.140625" style="62"/>
    <col min="4348" max="4348" width="11.28515625" style="62" customWidth="1"/>
    <col min="4349" max="4349" width="9.140625" style="62"/>
    <col min="4350" max="4350" width="64.42578125" style="62" bestFit="1" customWidth="1"/>
    <col min="4351" max="4351" width="9.140625" style="62"/>
    <col min="4352" max="4352" width="13.42578125" style="62" bestFit="1" customWidth="1"/>
    <col min="4353" max="4353" width="16.28515625" style="62" bestFit="1" customWidth="1"/>
    <col min="4354" max="4354" width="13.140625" style="62" bestFit="1" customWidth="1"/>
    <col min="4355" max="4603" width="9.140625" style="62"/>
    <col min="4604" max="4604" width="11.28515625" style="62" customWidth="1"/>
    <col min="4605" max="4605" width="9.140625" style="62"/>
    <col min="4606" max="4606" width="64.42578125" style="62" bestFit="1" customWidth="1"/>
    <col min="4607" max="4607" width="9.140625" style="62"/>
    <col min="4608" max="4608" width="13.42578125" style="62" bestFit="1" customWidth="1"/>
    <col min="4609" max="4609" width="16.28515625" style="62" bestFit="1" customWidth="1"/>
    <col min="4610" max="4610" width="13.140625" style="62" bestFit="1" customWidth="1"/>
    <col min="4611" max="4859" width="9.140625" style="62"/>
    <col min="4860" max="4860" width="11.28515625" style="62" customWidth="1"/>
    <col min="4861" max="4861" width="9.140625" style="62"/>
    <col min="4862" max="4862" width="64.42578125" style="62" bestFit="1" customWidth="1"/>
    <col min="4863" max="4863" width="9.140625" style="62"/>
    <col min="4864" max="4864" width="13.42578125" style="62" bestFit="1" customWidth="1"/>
    <col min="4865" max="4865" width="16.28515625" style="62" bestFit="1" customWidth="1"/>
    <col min="4866" max="4866" width="13.140625" style="62" bestFit="1" customWidth="1"/>
    <col min="4867" max="5115" width="9.140625" style="62"/>
    <col min="5116" max="5116" width="11.28515625" style="62" customWidth="1"/>
    <col min="5117" max="5117" width="9.140625" style="62"/>
    <col min="5118" max="5118" width="64.42578125" style="62" bestFit="1" customWidth="1"/>
    <col min="5119" max="5119" width="9.140625" style="62"/>
    <col min="5120" max="5120" width="13.42578125" style="62" bestFit="1" customWidth="1"/>
    <col min="5121" max="5121" width="16.28515625" style="62" bestFit="1" customWidth="1"/>
    <col min="5122" max="5122" width="13.140625" style="62" bestFit="1" customWidth="1"/>
    <col min="5123" max="5371" width="9.140625" style="62"/>
    <col min="5372" max="5372" width="11.28515625" style="62" customWidth="1"/>
    <col min="5373" max="5373" width="9.140625" style="62"/>
    <col min="5374" max="5374" width="64.42578125" style="62" bestFit="1" customWidth="1"/>
    <col min="5375" max="5375" width="9.140625" style="62"/>
    <col min="5376" max="5376" width="13.42578125" style="62" bestFit="1" customWidth="1"/>
    <col min="5377" max="5377" width="16.28515625" style="62" bestFit="1" customWidth="1"/>
    <col min="5378" max="5378" width="13.140625" style="62" bestFit="1" customWidth="1"/>
    <col min="5379" max="5627" width="9.140625" style="62"/>
    <col min="5628" max="5628" width="11.28515625" style="62" customWidth="1"/>
    <col min="5629" max="5629" width="9.140625" style="62"/>
    <col min="5630" max="5630" width="64.42578125" style="62" bestFit="1" customWidth="1"/>
    <col min="5631" max="5631" width="9.140625" style="62"/>
    <col min="5632" max="5632" width="13.42578125" style="62" bestFit="1" customWidth="1"/>
    <col min="5633" max="5633" width="16.28515625" style="62" bestFit="1" customWidth="1"/>
    <col min="5634" max="5634" width="13.140625" style="62" bestFit="1" customWidth="1"/>
    <col min="5635" max="5883" width="9.140625" style="62"/>
    <col min="5884" max="5884" width="11.28515625" style="62" customWidth="1"/>
    <col min="5885" max="5885" width="9.140625" style="62"/>
    <col min="5886" max="5886" width="64.42578125" style="62" bestFit="1" customWidth="1"/>
    <col min="5887" max="5887" width="9.140625" style="62"/>
    <col min="5888" max="5888" width="13.42578125" style="62" bestFit="1" customWidth="1"/>
    <col min="5889" max="5889" width="16.28515625" style="62" bestFit="1" customWidth="1"/>
    <col min="5890" max="5890" width="13.140625" style="62" bestFit="1" customWidth="1"/>
    <col min="5891" max="6139" width="9.140625" style="62"/>
    <col min="6140" max="6140" width="11.28515625" style="62" customWidth="1"/>
    <col min="6141" max="6141" width="9.140625" style="62"/>
    <col min="6142" max="6142" width="64.42578125" style="62" bestFit="1" customWidth="1"/>
    <col min="6143" max="6143" width="9.140625" style="62"/>
    <col min="6144" max="6144" width="13.42578125" style="62" bestFit="1" customWidth="1"/>
    <col min="6145" max="6145" width="16.28515625" style="62" bestFit="1" customWidth="1"/>
    <col min="6146" max="6146" width="13.140625" style="62" bestFit="1" customWidth="1"/>
    <col min="6147" max="6395" width="9.140625" style="62"/>
    <col min="6396" max="6396" width="11.28515625" style="62" customWidth="1"/>
    <col min="6397" max="6397" width="9.140625" style="62"/>
    <col min="6398" max="6398" width="64.42578125" style="62" bestFit="1" customWidth="1"/>
    <col min="6399" max="6399" width="9.140625" style="62"/>
    <col min="6400" max="6400" width="13.42578125" style="62" bestFit="1" customWidth="1"/>
    <col min="6401" max="6401" width="16.28515625" style="62" bestFit="1" customWidth="1"/>
    <col min="6402" max="6402" width="13.140625" style="62" bestFit="1" customWidth="1"/>
    <col min="6403" max="6651" width="9.140625" style="62"/>
    <col min="6652" max="6652" width="11.28515625" style="62" customWidth="1"/>
    <col min="6653" max="6653" width="9.140625" style="62"/>
    <col min="6654" max="6654" width="64.42578125" style="62" bestFit="1" customWidth="1"/>
    <col min="6655" max="6655" width="9.140625" style="62"/>
    <col min="6656" max="6656" width="13.42578125" style="62" bestFit="1" customWidth="1"/>
    <col min="6657" max="6657" width="16.28515625" style="62" bestFit="1" customWidth="1"/>
    <col min="6658" max="6658" width="13.140625" style="62" bestFit="1" customWidth="1"/>
    <col min="6659" max="6907" width="9.140625" style="62"/>
    <col min="6908" max="6908" width="11.28515625" style="62" customWidth="1"/>
    <col min="6909" max="6909" width="9.140625" style="62"/>
    <col min="6910" max="6910" width="64.42578125" style="62" bestFit="1" customWidth="1"/>
    <col min="6911" max="6911" width="9.140625" style="62"/>
    <col min="6912" max="6912" width="13.42578125" style="62" bestFit="1" customWidth="1"/>
    <col min="6913" max="6913" width="16.28515625" style="62" bestFit="1" customWidth="1"/>
    <col min="6914" max="6914" width="13.140625" style="62" bestFit="1" customWidth="1"/>
    <col min="6915" max="7163" width="9.140625" style="62"/>
    <col min="7164" max="7164" width="11.28515625" style="62" customWidth="1"/>
    <col min="7165" max="7165" width="9.140625" style="62"/>
    <col min="7166" max="7166" width="64.42578125" style="62" bestFit="1" customWidth="1"/>
    <col min="7167" max="7167" width="9.140625" style="62"/>
    <col min="7168" max="7168" width="13.42578125" style="62" bestFit="1" customWidth="1"/>
    <col min="7169" max="7169" width="16.28515625" style="62" bestFit="1" customWidth="1"/>
    <col min="7170" max="7170" width="13.140625" style="62" bestFit="1" customWidth="1"/>
    <col min="7171" max="7419" width="9.140625" style="62"/>
    <col min="7420" max="7420" width="11.28515625" style="62" customWidth="1"/>
    <col min="7421" max="7421" width="9.140625" style="62"/>
    <col min="7422" max="7422" width="64.42578125" style="62" bestFit="1" customWidth="1"/>
    <col min="7423" max="7423" width="9.140625" style="62"/>
    <col min="7424" max="7424" width="13.42578125" style="62" bestFit="1" customWidth="1"/>
    <col min="7425" max="7425" width="16.28515625" style="62" bestFit="1" customWidth="1"/>
    <col min="7426" max="7426" width="13.140625" style="62" bestFit="1" customWidth="1"/>
    <col min="7427" max="7675" width="9.140625" style="62"/>
    <col min="7676" max="7676" width="11.28515625" style="62" customWidth="1"/>
    <col min="7677" max="7677" width="9.140625" style="62"/>
    <col min="7678" max="7678" width="64.42578125" style="62" bestFit="1" customWidth="1"/>
    <col min="7679" max="7679" width="9.140625" style="62"/>
    <col min="7680" max="7680" width="13.42578125" style="62" bestFit="1" customWidth="1"/>
    <col min="7681" max="7681" width="16.28515625" style="62" bestFit="1" customWidth="1"/>
    <col min="7682" max="7682" width="13.140625" style="62" bestFit="1" customWidth="1"/>
    <col min="7683" max="7931" width="9.140625" style="62"/>
    <col min="7932" max="7932" width="11.28515625" style="62" customWidth="1"/>
    <col min="7933" max="7933" width="9.140625" style="62"/>
    <col min="7934" max="7934" width="64.42578125" style="62" bestFit="1" customWidth="1"/>
    <col min="7935" max="7935" width="9.140625" style="62"/>
    <col min="7936" max="7936" width="13.42578125" style="62" bestFit="1" customWidth="1"/>
    <col min="7937" max="7937" width="16.28515625" style="62" bestFit="1" customWidth="1"/>
    <col min="7938" max="7938" width="13.140625" style="62" bestFit="1" customWidth="1"/>
    <col min="7939" max="8187" width="9.140625" style="62"/>
    <col min="8188" max="8188" width="11.28515625" style="62" customWidth="1"/>
    <col min="8189" max="8189" width="9.140625" style="62"/>
    <col min="8190" max="8190" width="64.42578125" style="62" bestFit="1" customWidth="1"/>
    <col min="8191" max="8191" width="9.140625" style="62"/>
    <col min="8192" max="8192" width="13.42578125" style="62" bestFit="1" customWidth="1"/>
    <col min="8193" max="8193" width="16.28515625" style="62" bestFit="1" customWidth="1"/>
    <col min="8194" max="8194" width="13.140625" style="62" bestFit="1" customWidth="1"/>
    <col min="8195" max="8443" width="9.140625" style="62"/>
    <col min="8444" max="8444" width="11.28515625" style="62" customWidth="1"/>
    <col min="8445" max="8445" width="9.140625" style="62"/>
    <col min="8446" max="8446" width="64.42578125" style="62" bestFit="1" customWidth="1"/>
    <col min="8447" max="8447" width="9.140625" style="62"/>
    <col min="8448" max="8448" width="13.42578125" style="62" bestFit="1" customWidth="1"/>
    <col min="8449" max="8449" width="16.28515625" style="62" bestFit="1" customWidth="1"/>
    <col min="8450" max="8450" width="13.140625" style="62" bestFit="1" customWidth="1"/>
    <col min="8451" max="8699" width="9.140625" style="62"/>
    <col min="8700" max="8700" width="11.28515625" style="62" customWidth="1"/>
    <col min="8701" max="8701" width="9.140625" style="62"/>
    <col min="8702" max="8702" width="64.42578125" style="62" bestFit="1" customWidth="1"/>
    <col min="8703" max="8703" width="9.140625" style="62"/>
    <col min="8704" max="8704" width="13.42578125" style="62" bestFit="1" customWidth="1"/>
    <col min="8705" max="8705" width="16.28515625" style="62" bestFit="1" customWidth="1"/>
    <col min="8706" max="8706" width="13.140625" style="62" bestFit="1" customWidth="1"/>
    <col min="8707" max="8955" width="9.140625" style="62"/>
    <col min="8956" max="8956" width="11.28515625" style="62" customWidth="1"/>
    <col min="8957" max="8957" width="9.140625" style="62"/>
    <col min="8958" max="8958" width="64.42578125" style="62" bestFit="1" customWidth="1"/>
    <col min="8959" max="8959" width="9.140625" style="62"/>
    <col min="8960" max="8960" width="13.42578125" style="62" bestFit="1" customWidth="1"/>
    <col min="8961" max="8961" width="16.28515625" style="62" bestFit="1" customWidth="1"/>
    <col min="8962" max="8962" width="13.140625" style="62" bestFit="1" customWidth="1"/>
    <col min="8963" max="9211" width="9.140625" style="62"/>
    <col min="9212" max="9212" width="11.28515625" style="62" customWidth="1"/>
    <col min="9213" max="9213" width="9.140625" style="62"/>
    <col min="9214" max="9214" width="64.42578125" style="62" bestFit="1" customWidth="1"/>
    <col min="9215" max="9215" width="9.140625" style="62"/>
    <col min="9216" max="9216" width="13.42578125" style="62" bestFit="1" customWidth="1"/>
    <col min="9217" max="9217" width="16.28515625" style="62" bestFit="1" customWidth="1"/>
    <col min="9218" max="9218" width="13.140625" style="62" bestFit="1" customWidth="1"/>
    <col min="9219" max="9467" width="9.140625" style="62"/>
    <col min="9468" max="9468" width="11.28515625" style="62" customWidth="1"/>
    <col min="9469" max="9469" width="9.140625" style="62"/>
    <col min="9470" max="9470" width="64.42578125" style="62" bestFit="1" customWidth="1"/>
    <col min="9471" max="9471" width="9.140625" style="62"/>
    <col min="9472" max="9472" width="13.42578125" style="62" bestFit="1" customWidth="1"/>
    <col min="9473" max="9473" width="16.28515625" style="62" bestFit="1" customWidth="1"/>
    <col min="9474" max="9474" width="13.140625" style="62" bestFit="1" customWidth="1"/>
    <col min="9475" max="9723" width="9.140625" style="62"/>
    <col min="9724" max="9724" width="11.28515625" style="62" customWidth="1"/>
    <col min="9725" max="9725" width="9.140625" style="62"/>
    <col min="9726" max="9726" width="64.42578125" style="62" bestFit="1" customWidth="1"/>
    <col min="9727" max="9727" width="9.140625" style="62"/>
    <col min="9728" max="9728" width="13.42578125" style="62" bestFit="1" customWidth="1"/>
    <col min="9729" max="9729" width="16.28515625" style="62" bestFit="1" customWidth="1"/>
    <col min="9730" max="9730" width="13.140625" style="62" bestFit="1" customWidth="1"/>
    <col min="9731" max="9979" width="9.140625" style="62"/>
    <col min="9980" max="9980" width="11.28515625" style="62" customWidth="1"/>
    <col min="9981" max="9981" width="9.140625" style="62"/>
    <col min="9982" max="9982" width="64.42578125" style="62" bestFit="1" customWidth="1"/>
    <col min="9983" max="9983" width="9.140625" style="62"/>
    <col min="9984" max="9984" width="13.42578125" style="62" bestFit="1" customWidth="1"/>
    <col min="9985" max="9985" width="16.28515625" style="62" bestFit="1" customWidth="1"/>
    <col min="9986" max="9986" width="13.140625" style="62" bestFit="1" customWidth="1"/>
    <col min="9987" max="10235" width="9.140625" style="62"/>
    <col min="10236" max="10236" width="11.28515625" style="62" customWidth="1"/>
    <col min="10237" max="10237" width="9.140625" style="62"/>
    <col min="10238" max="10238" width="64.42578125" style="62" bestFit="1" customWidth="1"/>
    <col min="10239" max="10239" width="9.140625" style="62"/>
    <col min="10240" max="10240" width="13.42578125" style="62" bestFit="1" customWidth="1"/>
    <col min="10241" max="10241" width="16.28515625" style="62" bestFit="1" customWidth="1"/>
    <col min="10242" max="10242" width="13.140625" style="62" bestFit="1" customWidth="1"/>
    <col min="10243" max="10491" width="9.140625" style="62"/>
    <col min="10492" max="10492" width="11.28515625" style="62" customWidth="1"/>
    <col min="10493" max="10493" width="9.140625" style="62"/>
    <col min="10494" max="10494" width="64.42578125" style="62" bestFit="1" customWidth="1"/>
    <col min="10495" max="10495" width="9.140625" style="62"/>
    <col min="10496" max="10496" width="13.42578125" style="62" bestFit="1" customWidth="1"/>
    <col min="10497" max="10497" width="16.28515625" style="62" bestFit="1" customWidth="1"/>
    <col min="10498" max="10498" width="13.140625" style="62" bestFit="1" customWidth="1"/>
    <col min="10499" max="10747" width="9.140625" style="62"/>
    <col min="10748" max="10748" width="11.28515625" style="62" customWidth="1"/>
    <col min="10749" max="10749" width="9.140625" style="62"/>
    <col min="10750" max="10750" width="64.42578125" style="62" bestFit="1" customWidth="1"/>
    <col min="10751" max="10751" width="9.140625" style="62"/>
    <col min="10752" max="10752" width="13.42578125" style="62" bestFit="1" customWidth="1"/>
    <col min="10753" max="10753" width="16.28515625" style="62" bestFit="1" customWidth="1"/>
    <col min="10754" max="10754" width="13.140625" style="62" bestFit="1" customWidth="1"/>
    <col min="10755" max="11003" width="9.140625" style="62"/>
    <col min="11004" max="11004" width="11.28515625" style="62" customWidth="1"/>
    <col min="11005" max="11005" width="9.140625" style="62"/>
    <col min="11006" max="11006" width="64.42578125" style="62" bestFit="1" customWidth="1"/>
    <col min="11007" max="11007" width="9.140625" style="62"/>
    <col min="11008" max="11008" width="13.42578125" style="62" bestFit="1" customWidth="1"/>
    <col min="11009" max="11009" width="16.28515625" style="62" bestFit="1" customWidth="1"/>
    <col min="11010" max="11010" width="13.140625" style="62" bestFit="1" customWidth="1"/>
    <col min="11011" max="11259" width="9.140625" style="62"/>
    <col min="11260" max="11260" width="11.28515625" style="62" customWidth="1"/>
    <col min="11261" max="11261" width="9.140625" style="62"/>
    <col min="11262" max="11262" width="64.42578125" style="62" bestFit="1" customWidth="1"/>
    <col min="11263" max="11263" width="9.140625" style="62"/>
    <col min="11264" max="11264" width="13.42578125" style="62" bestFit="1" customWidth="1"/>
    <col min="11265" max="11265" width="16.28515625" style="62" bestFit="1" customWidth="1"/>
    <col min="11266" max="11266" width="13.140625" style="62" bestFit="1" customWidth="1"/>
    <col min="11267" max="11515" width="9.140625" style="62"/>
    <col min="11516" max="11516" width="11.28515625" style="62" customWidth="1"/>
    <col min="11517" max="11517" width="9.140625" style="62"/>
    <col min="11518" max="11518" width="64.42578125" style="62" bestFit="1" customWidth="1"/>
    <col min="11519" max="11519" width="9.140625" style="62"/>
    <col min="11520" max="11520" width="13.42578125" style="62" bestFit="1" customWidth="1"/>
    <col min="11521" max="11521" width="16.28515625" style="62" bestFit="1" customWidth="1"/>
    <col min="11522" max="11522" width="13.140625" style="62" bestFit="1" customWidth="1"/>
    <col min="11523" max="11771" width="9.140625" style="62"/>
    <col min="11772" max="11772" width="11.28515625" style="62" customWidth="1"/>
    <col min="11773" max="11773" width="9.140625" style="62"/>
    <col min="11774" max="11774" width="64.42578125" style="62" bestFit="1" customWidth="1"/>
    <col min="11775" max="11775" width="9.140625" style="62"/>
    <col min="11776" max="11776" width="13.42578125" style="62" bestFit="1" customWidth="1"/>
    <col min="11777" max="11777" width="16.28515625" style="62" bestFit="1" customWidth="1"/>
    <col min="11778" max="11778" width="13.140625" style="62" bestFit="1" customWidth="1"/>
    <col min="11779" max="12027" width="9.140625" style="62"/>
    <col min="12028" max="12028" width="11.28515625" style="62" customWidth="1"/>
    <col min="12029" max="12029" width="9.140625" style="62"/>
    <col min="12030" max="12030" width="64.42578125" style="62" bestFit="1" customWidth="1"/>
    <col min="12031" max="12031" width="9.140625" style="62"/>
    <col min="12032" max="12032" width="13.42578125" style="62" bestFit="1" customWidth="1"/>
    <col min="12033" max="12033" width="16.28515625" style="62" bestFit="1" customWidth="1"/>
    <col min="12034" max="12034" width="13.140625" style="62" bestFit="1" customWidth="1"/>
    <col min="12035" max="12283" width="9.140625" style="62"/>
    <col min="12284" max="12284" width="11.28515625" style="62" customWidth="1"/>
    <col min="12285" max="12285" width="9.140625" style="62"/>
    <col min="12286" max="12286" width="64.42578125" style="62" bestFit="1" customWidth="1"/>
    <col min="12287" max="12287" width="9.140625" style="62"/>
    <col min="12288" max="12288" width="13.42578125" style="62" bestFit="1" customWidth="1"/>
    <col min="12289" max="12289" width="16.28515625" style="62" bestFit="1" customWidth="1"/>
    <col min="12290" max="12290" width="13.140625" style="62" bestFit="1" customWidth="1"/>
    <col min="12291" max="12539" width="9.140625" style="62"/>
    <col min="12540" max="12540" width="11.28515625" style="62" customWidth="1"/>
    <col min="12541" max="12541" width="9.140625" style="62"/>
    <col min="12542" max="12542" width="64.42578125" style="62" bestFit="1" customWidth="1"/>
    <col min="12543" max="12543" width="9.140625" style="62"/>
    <col min="12544" max="12544" width="13.42578125" style="62" bestFit="1" customWidth="1"/>
    <col min="12545" max="12545" width="16.28515625" style="62" bestFit="1" customWidth="1"/>
    <col min="12546" max="12546" width="13.140625" style="62" bestFit="1" customWidth="1"/>
    <col min="12547" max="12795" width="9.140625" style="62"/>
    <col min="12796" max="12796" width="11.28515625" style="62" customWidth="1"/>
    <col min="12797" max="12797" width="9.140625" style="62"/>
    <col min="12798" max="12798" width="64.42578125" style="62" bestFit="1" customWidth="1"/>
    <col min="12799" max="12799" width="9.140625" style="62"/>
    <col min="12800" max="12800" width="13.42578125" style="62" bestFit="1" customWidth="1"/>
    <col min="12801" max="12801" width="16.28515625" style="62" bestFit="1" customWidth="1"/>
    <col min="12802" max="12802" width="13.140625" style="62" bestFit="1" customWidth="1"/>
    <col min="12803" max="13051" width="9.140625" style="62"/>
    <col min="13052" max="13052" width="11.28515625" style="62" customWidth="1"/>
    <col min="13053" max="13053" width="9.140625" style="62"/>
    <col min="13054" max="13054" width="64.42578125" style="62" bestFit="1" customWidth="1"/>
    <col min="13055" max="13055" width="9.140625" style="62"/>
    <col min="13056" max="13056" width="13.42578125" style="62" bestFit="1" customWidth="1"/>
    <col min="13057" max="13057" width="16.28515625" style="62" bestFit="1" customWidth="1"/>
    <col min="13058" max="13058" width="13.140625" style="62" bestFit="1" customWidth="1"/>
    <col min="13059" max="13307" width="9.140625" style="62"/>
    <col min="13308" max="13308" width="11.28515625" style="62" customWidth="1"/>
    <col min="13309" max="13309" width="9.140625" style="62"/>
    <col min="13310" max="13310" width="64.42578125" style="62" bestFit="1" customWidth="1"/>
    <col min="13311" max="13311" width="9.140625" style="62"/>
    <col min="13312" max="13312" width="13.42578125" style="62" bestFit="1" customWidth="1"/>
    <col min="13313" max="13313" width="16.28515625" style="62" bestFit="1" customWidth="1"/>
    <col min="13314" max="13314" width="13.140625" style="62" bestFit="1" customWidth="1"/>
    <col min="13315" max="13563" width="9.140625" style="62"/>
    <col min="13564" max="13564" width="11.28515625" style="62" customWidth="1"/>
    <col min="13565" max="13565" width="9.140625" style="62"/>
    <col min="13566" max="13566" width="64.42578125" style="62" bestFit="1" customWidth="1"/>
    <col min="13567" max="13567" width="9.140625" style="62"/>
    <col min="13568" max="13568" width="13.42578125" style="62" bestFit="1" customWidth="1"/>
    <col min="13569" max="13569" width="16.28515625" style="62" bestFit="1" customWidth="1"/>
    <col min="13570" max="13570" width="13.140625" style="62" bestFit="1" customWidth="1"/>
    <col min="13571" max="13819" width="9.140625" style="62"/>
    <col min="13820" max="13820" width="11.28515625" style="62" customWidth="1"/>
    <col min="13821" max="13821" width="9.140625" style="62"/>
    <col min="13822" max="13822" width="64.42578125" style="62" bestFit="1" customWidth="1"/>
    <col min="13823" max="13823" width="9.140625" style="62"/>
    <col min="13824" max="13824" width="13.42578125" style="62" bestFit="1" customWidth="1"/>
    <col min="13825" max="13825" width="16.28515625" style="62" bestFit="1" customWidth="1"/>
    <col min="13826" max="13826" width="13.140625" style="62" bestFit="1" customWidth="1"/>
    <col min="13827" max="14075" width="9.140625" style="62"/>
    <col min="14076" max="14076" width="11.28515625" style="62" customWidth="1"/>
    <col min="14077" max="14077" width="9.140625" style="62"/>
    <col min="14078" max="14078" width="64.42578125" style="62" bestFit="1" customWidth="1"/>
    <col min="14079" max="14079" width="9.140625" style="62"/>
    <col min="14080" max="14080" width="13.42578125" style="62" bestFit="1" customWidth="1"/>
    <col min="14081" max="14081" width="16.28515625" style="62" bestFit="1" customWidth="1"/>
    <col min="14082" max="14082" width="13.140625" style="62" bestFit="1" customWidth="1"/>
    <col min="14083" max="14331" width="9.140625" style="62"/>
    <col min="14332" max="14332" width="11.28515625" style="62" customWidth="1"/>
    <col min="14333" max="14333" width="9.140625" style="62"/>
    <col min="14334" max="14334" width="64.42578125" style="62" bestFit="1" customWidth="1"/>
    <col min="14335" max="14335" width="9.140625" style="62"/>
    <col min="14336" max="14336" width="13.42578125" style="62" bestFit="1" customWidth="1"/>
    <col min="14337" max="14337" width="16.28515625" style="62" bestFit="1" customWidth="1"/>
    <col min="14338" max="14338" width="13.140625" style="62" bestFit="1" customWidth="1"/>
    <col min="14339" max="14587" width="9.140625" style="62"/>
    <col min="14588" max="14588" width="11.28515625" style="62" customWidth="1"/>
    <col min="14589" max="14589" width="9.140625" style="62"/>
    <col min="14590" max="14590" width="64.42578125" style="62" bestFit="1" customWidth="1"/>
    <col min="14591" max="14591" width="9.140625" style="62"/>
    <col min="14592" max="14592" width="13.42578125" style="62" bestFit="1" customWidth="1"/>
    <col min="14593" max="14593" width="16.28515625" style="62" bestFit="1" customWidth="1"/>
    <col min="14594" max="14594" width="13.140625" style="62" bestFit="1" customWidth="1"/>
    <col min="14595" max="14843" width="9.140625" style="62"/>
    <col min="14844" max="14844" width="11.28515625" style="62" customWidth="1"/>
    <col min="14845" max="14845" width="9.140625" style="62"/>
    <col min="14846" max="14846" width="64.42578125" style="62" bestFit="1" customWidth="1"/>
    <col min="14847" max="14847" width="9.140625" style="62"/>
    <col min="14848" max="14848" width="13.42578125" style="62" bestFit="1" customWidth="1"/>
    <col min="14849" max="14849" width="16.28515625" style="62" bestFit="1" customWidth="1"/>
    <col min="14850" max="14850" width="13.140625" style="62" bestFit="1" customWidth="1"/>
    <col min="14851" max="15099" width="9.140625" style="62"/>
    <col min="15100" max="15100" width="11.28515625" style="62" customWidth="1"/>
    <col min="15101" max="15101" width="9.140625" style="62"/>
    <col min="15102" max="15102" width="64.42578125" style="62" bestFit="1" customWidth="1"/>
    <col min="15103" max="15103" width="9.140625" style="62"/>
    <col min="15104" max="15104" width="13.42578125" style="62" bestFit="1" customWidth="1"/>
    <col min="15105" max="15105" width="16.28515625" style="62" bestFit="1" customWidth="1"/>
    <col min="15106" max="15106" width="13.140625" style="62" bestFit="1" customWidth="1"/>
    <col min="15107" max="15355" width="9.140625" style="62"/>
    <col min="15356" max="15356" width="11.28515625" style="62" customWidth="1"/>
    <col min="15357" max="15357" width="9.140625" style="62"/>
    <col min="15358" max="15358" width="64.42578125" style="62" bestFit="1" customWidth="1"/>
    <col min="15359" max="15359" width="9.140625" style="62"/>
    <col min="15360" max="15360" width="13.42578125" style="62" bestFit="1" customWidth="1"/>
    <col min="15361" max="15361" width="16.28515625" style="62" bestFit="1" customWidth="1"/>
    <col min="15362" max="15362" width="13.140625" style="62" bestFit="1" customWidth="1"/>
    <col min="15363" max="15611" width="9.140625" style="62"/>
    <col min="15612" max="15612" width="11.28515625" style="62" customWidth="1"/>
    <col min="15613" max="15613" width="9.140625" style="62"/>
    <col min="15614" max="15614" width="64.42578125" style="62" bestFit="1" customWidth="1"/>
    <col min="15615" max="15615" width="9.140625" style="62"/>
    <col min="15616" max="15616" width="13.42578125" style="62" bestFit="1" customWidth="1"/>
    <col min="15617" max="15617" width="16.28515625" style="62" bestFit="1" customWidth="1"/>
    <col min="15618" max="15618" width="13.140625" style="62" bestFit="1" customWidth="1"/>
    <col min="15619" max="15867" width="9.140625" style="62"/>
    <col min="15868" max="15868" width="11.28515625" style="62" customWidth="1"/>
    <col min="15869" max="15869" width="9.140625" style="62"/>
    <col min="15870" max="15870" width="64.42578125" style="62" bestFit="1" customWidth="1"/>
    <col min="15871" max="15871" width="9.140625" style="62"/>
    <col min="15872" max="15872" width="13.42578125" style="62" bestFit="1" customWidth="1"/>
    <col min="15873" max="15873" width="16.28515625" style="62" bestFit="1" customWidth="1"/>
    <col min="15874" max="15874" width="13.140625" style="62" bestFit="1" customWidth="1"/>
    <col min="15875" max="16123" width="9.140625" style="62"/>
    <col min="16124" max="16124" width="11.28515625" style="62" customWidth="1"/>
    <col min="16125" max="16125" width="9.140625" style="62"/>
    <col min="16126" max="16126" width="64.42578125" style="62" bestFit="1" customWidth="1"/>
    <col min="16127" max="16127" width="9.140625" style="62"/>
    <col min="16128" max="16128" width="13.42578125" style="62" bestFit="1" customWidth="1"/>
    <col min="16129" max="16129" width="16.28515625" style="62" bestFit="1" customWidth="1"/>
    <col min="16130" max="16130" width="13.140625" style="62" bestFit="1" customWidth="1"/>
    <col min="16131" max="16384" width="9.140625" style="62"/>
  </cols>
  <sheetData>
    <row r="1" spans="1:8">
      <c r="A1" s="287" t="s">
        <v>55</v>
      </c>
      <c r="B1" s="287"/>
      <c r="C1" s="287"/>
      <c r="D1" s="287"/>
      <c r="E1" s="287"/>
      <c r="F1" s="287"/>
      <c r="G1" s="287"/>
      <c r="H1" s="287"/>
    </row>
    <row r="2" spans="1:8" ht="18">
      <c r="A2" s="308" t="s">
        <v>177</v>
      </c>
      <c r="B2" s="308"/>
      <c r="C2" s="308"/>
      <c r="D2" s="308"/>
      <c r="E2" s="308"/>
      <c r="F2" s="308"/>
      <c r="G2" s="308"/>
      <c r="H2" s="308"/>
    </row>
    <row r="3" spans="1:8" ht="6.75" customHeight="1" thickBot="1">
      <c r="A3" s="5"/>
      <c r="B3" s="5"/>
      <c r="C3" s="5"/>
      <c r="D3" s="5"/>
      <c r="E3" s="5"/>
      <c r="F3" s="5"/>
      <c r="G3" s="5"/>
      <c r="H3" s="5"/>
    </row>
    <row r="4" spans="1:8" ht="30.75" customHeight="1">
      <c r="A4" s="305" t="s">
        <v>410</v>
      </c>
      <c r="B4" s="306"/>
      <c r="C4" s="306"/>
      <c r="D4" s="307"/>
      <c r="E4" s="375" t="s">
        <v>704</v>
      </c>
      <c r="F4" s="376"/>
      <c r="G4" s="302" t="s">
        <v>769</v>
      </c>
      <c r="H4" s="304"/>
    </row>
    <row r="5" spans="1:8">
      <c r="A5" s="299" t="s">
        <v>458</v>
      </c>
      <c r="B5" s="300"/>
      <c r="C5" s="300"/>
      <c r="D5" s="301"/>
      <c r="E5" s="377" t="s">
        <v>14</v>
      </c>
      <c r="F5" s="378"/>
      <c r="G5" s="374">
        <f>'BDI (2)'!E24</f>
        <v>0.2009</v>
      </c>
      <c r="H5" s="336"/>
    </row>
    <row r="6" spans="1:8" ht="13.5" thickBot="1">
      <c r="A6" s="288" t="s">
        <v>754</v>
      </c>
      <c r="B6" s="289"/>
      <c r="C6" s="289"/>
      <c r="D6" s="290"/>
      <c r="E6" s="379"/>
      <c r="F6" s="380"/>
      <c r="G6" s="337"/>
      <c r="H6" s="337"/>
    </row>
    <row r="7" spans="1:8" ht="13.5" thickBot="1"/>
    <row r="8" spans="1:8" ht="21" thickBot="1">
      <c r="A8" s="344" t="s">
        <v>201</v>
      </c>
      <c r="B8" s="345"/>
      <c r="C8" s="345"/>
      <c r="D8" s="345"/>
      <c r="E8" s="345"/>
      <c r="F8" s="345"/>
      <c r="G8" s="345"/>
      <c r="H8" s="345"/>
    </row>
    <row r="9" spans="1:8" ht="13.5" thickBot="1"/>
    <row r="10" spans="1:8" ht="15.75" thickBot="1">
      <c r="A10" s="354" t="s">
        <v>139</v>
      </c>
      <c r="B10" s="355"/>
      <c r="C10" s="355"/>
      <c r="D10" s="355"/>
      <c r="E10" s="355"/>
      <c r="F10" s="355"/>
      <c r="G10" s="355"/>
      <c r="H10" s="356"/>
    </row>
    <row r="11" spans="1:8" ht="15">
      <c r="A11" s="357" t="s">
        <v>197</v>
      </c>
      <c r="B11" s="358"/>
      <c r="C11" s="358"/>
      <c r="D11" s="358"/>
      <c r="E11" s="358"/>
      <c r="F11" s="358"/>
      <c r="G11" s="358"/>
      <c r="H11" s="359"/>
    </row>
    <row r="12" spans="1:8">
      <c r="A12" s="68" t="s">
        <v>10</v>
      </c>
      <c r="B12" s="63" t="s">
        <v>24</v>
      </c>
      <c r="C12" s="63" t="s">
        <v>28</v>
      </c>
      <c r="D12" s="63" t="s">
        <v>140</v>
      </c>
      <c r="E12" s="63" t="s">
        <v>141</v>
      </c>
      <c r="F12" s="63" t="s">
        <v>142</v>
      </c>
      <c r="G12" s="63" t="s">
        <v>143</v>
      </c>
      <c r="H12" s="69" t="s">
        <v>144</v>
      </c>
    </row>
    <row r="13" spans="1:8" ht="15.75">
      <c r="A13" s="70">
        <v>1</v>
      </c>
      <c r="B13" s="168">
        <v>93557</v>
      </c>
      <c r="C13" s="64" t="s">
        <v>29</v>
      </c>
      <c r="D13" s="177" t="s">
        <v>304</v>
      </c>
      <c r="E13" s="65" t="s">
        <v>189</v>
      </c>
      <c r="F13" s="67">
        <v>1</v>
      </c>
      <c r="G13" s="65">
        <v>191.1</v>
      </c>
      <c r="H13" s="71">
        <f t="shared" ref="H13:H15" si="0">F13*G13</f>
        <v>191.1</v>
      </c>
    </row>
    <row r="14" spans="1:8" ht="15.75">
      <c r="A14" s="70">
        <v>2</v>
      </c>
      <c r="B14" s="168">
        <v>93565</v>
      </c>
      <c r="C14" s="64" t="s">
        <v>29</v>
      </c>
      <c r="D14" s="177" t="s">
        <v>196</v>
      </c>
      <c r="E14" s="65" t="s">
        <v>189</v>
      </c>
      <c r="F14" s="67">
        <v>0.04</v>
      </c>
      <c r="G14" s="65">
        <v>14650.11</v>
      </c>
      <c r="H14" s="71">
        <f t="shared" si="0"/>
        <v>586.00440000000003</v>
      </c>
    </row>
    <row r="15" spans="1:8" ht="16.5" thickBot="1">
      <c r="A15" s="70">
        <v>3</v>
      </c>
      <c r="B15" s="168">
        <v>94295</v>
      </c>
      <c r="C15" s="64" t="s">
        <v>29</v>
      </c>
      <c r="D15" s="177" t="s">
        <v>305</v>
      </c>
      <c r="E15" s="65" t="s">
        <v>189</v>
      </c>
      <c r="F15" s="67">
        <v>0.5</v>
      </c>
      <c r="G15" s="65">
        <v>4837.2700000000004</v>
      </c>
      <c r="H15" s="71">
        <f t="shared" si="0"/>
        <v>2418.6350000000002</v>
      </c>
    </row>
    <row r="16" spans="1:8" ht="18" thickBot="1">
      <c r="A16" s="363" t="s">
        <v>146</v>
      </c>
      <c r="B16" s="364"/>
      <c r="C16" s="364"/>
      <c r="D16" s="364"/>
      <c r="E16" s="364"/>
      <c r="F16" s="364"/>
      <c r="G16" s="365"/>
      <c r="H16" s="72">
        <f>SUM(H13:H15)</f>
        <v>3195.7394000000004</v>
      </c>
    </row>
    <row r="17" spans="1:8" ht="13.5" thickBot="1"/>
    <row r="18" spans="1:8" ht="15.75" thickBot="1">
      <c r="A18" s="354" t="s">
        <v>138</v>
      </c>
      <c r="B18" s="355"/>
      <c r="C18" s="355"/>
      <c r="D18" s="355"/>
      <c r="E18" s="355"/>
      <c r="F18" s="355"/>
      <c r="G18" s="355"/>
      <c r="H18" s="356"/>
    </row>
    <row r="19" spans="1:8" ht="15">
      <c r="A19" s="357" t="s">
        <v>676</v>
      </c>
      <c r="B19" s="358"/>
      <c r="C19" s="358"/>
      <c r="D19" s="358"/>
      <c r="E19" s="358"/>
      <c r="F19" s="358"/>
      <c r="G19" s="358"/>
      <c r="H19" s="359"/>
    </row>
    <row r="20" spans="1:8">
      <c r="A20" s="68" t="s">
        <v>10</v>
      </c>
      <c r="B20" s="63" t="s">
        <v>24</v>
      </c>
      <c r="C20" s="63" t="s">
        <v>28</v>
      </c>
      <c r="D20" s="63" t="s">
        <v>140</v>
      </c>
      <c r="E20" s="63" t="s">
        <v>141</v>
      </c>
      <c r="F20" s="63" t="s">
        <v>142</v>
      </c>
      <c r="G20" s="63" t="s">
        <v>143</v>
      </c>
      <c r="H20" s="69" t="s">
        <v>144</v>
      </c>
    </row>
    <row r="21" spans="1:8" ht="15.75">
      <c r="A21" s="169">
        <v>1</v>
      </c>
      <c r="B21" s="168">
        <v>88309</v>
      </c>
      <c r="C21" s="64" t="s">
        <v>29</v>
      </c>
      <c r="D21" s="170" t="s">
        <v>427</v>
      </c>
      <c r="E21" s="66" t="s">
        <v>145</v>
      </c>
      <c r="F21" s="67">
        <v>0.05</v>
      </c>
      <c r="G21" s="65">
        <v>17.72</v>
      </c>
      <c r="H21" s="163">
        <f t="shared" ref="H21:H22" si="1">F21*G21</f>
        <v>0.88600000000000001</v>
      </c>
    </row>
    <row r="22" spans="1:8" ht="16.5" thickBot="1">
      <c r="A22" s="70">
        <v>2</v>
      </c>
      <c r="B22" s="168">
        <v>88316</v>
      </c>
      <c r="C22" s="64" t="s">
        <v>29</v>
      </c>
      <c r="D22" s="171" t="s">
        <v>612</v>
      </c>
      <c r="E22" s="66" t="s">
        <v>145</v>
      </c>
      <c r="F22" s="67">
        <v>0.1</v>
      </c>
      <c r="G22" s="65">
        <v>14.03</v>
      </c>
      <c r="H22" s="71">
        <f t="shared" si="1"/>
        <v>1.403</v>
      </c>
    </row>
    <row r="23" spans="1:8" ht="18" thickBot="1">
      <c r="A23" s="363" t="s">
        <v>146</v>
      </c>
      <c r="B23" s="364"/>
      <c r="C23" s="364"/>
      <c r="D23" s="364"/>
      <c r="E23" s="364"/>
      <c r="F23" s="364"/>
      <c r="G23" s="365"/>
      <c r="H23" s="72">
        <f>SUM(H21:H22)</f>
        <v>2.2890000000000001</v>
      </c>
    </row>
    <row r="24" spans="1:8" ht="13.5" thickBot="1"/>
    <row r="25" spans="1:8" ht="15" customHeight="1" thickBot="1">
      <c r="A25" s="354" t="s">
        <v>147</v>
      </c>
      <c r="B25" s="355"/>
      <c r="C25" s="355"/>
      <c r="D25" s="355"/>
      <c r="E25" s="355"/>
      <c r="F25" s="355"/>
      <c r="G25" s="355"/>
      <c r="H25" s="356"/>
    </row>
    <row r="26" spans="1:8" ht="15">
      <c r="A26" s="357" t="s">
        <v>611</v>
      </c>
      <c r="B26" s="358"/>
      <c r="C26" s="358"/>
      <c r="D26" s="358"/>
      <c r="E26" s="358"/>
      <c r="F26" s="358"/>
      <c r="G26" s="358"/>
      <c r="H26" s="359"/>
    </row>
    <row r="27" spans="1:8">
      <c r="A27" s="68" t="s">
        <v>10</v>
      </c>
      <c r="B27" s="63" t="s">
        <v>24</v>
      </c>
      <c r="C27" s="63" t="s">
        <v>28</v>
      </c>
      <c r="D27" s="63" t="s">
        <v>140</v>
      </c>
      <c r="E27" s="63" t="s">
        <v>141</v>
      </c>
      <c r="F27" s="63" t="s">
        <v>142</v>
      </c>
      <c r="G27" s="63" t="s">
        <v>143</v>
      </c>
      <c r="H27" s="69" t="s">
        <v>144</v>
      </c>
    </row>
    <row r="28" spans="1:8" ht="15.75">
      <c r="A28" s="169">
        <v>1</v>
      </c>
      <c r="B28" s="167">
        <v>88309</v>
      </c>
      <c r="C28" s="64" t="s">
        <v>29</v>
      </c>
      <c r="D28" s="170" t="s">
        <v>427</v>
      </c>
      <c r="E28" s="66" t="s">
        <v>145</v>
      </c>
      <c r="F28" s="67">
        <v>0.05</v>
      </c>
      <c r="G28" s="65">
        <v>17.72</v>
      </c>
      <c r="H28" s="163">
        <f t="shared" ref="H28:H29" si="2">F28*G28</f>
        <v>0.88600000000000001</v>
      </c>
    </row>
    <row r="29" spans="1:8" ht="16.5" thickBot="1">
      <c r="A29" s="70">
        <v>2</v>
      </c>
      <c r="B29" s="167">
        <v>88316</v>
      </c>
      <c r="C29" s="64" t="s">
        <v>29</v>
      </c>
      <c r="D29" s="171" t="s">
        <v>612</v>
      </c>
      <c r="E29" s="66" t="s">
        <v>145</v>
      </c>
      <c r="F29" s="67">
        <v>0.1</v>
      </c>
      <c r="G29" s="65">
        <v>14.03</v>
      </c>
      <c r="H29" s="71">
        <f t="shared" si="2"/>
        <v>1.403</v>
      </c>
    </row>
    <row r="30" spans="1:8" ht="18" thickBot="1">
      <c r="A30" s="363" t="s">
        <v>146</v>
      </c>
      <c r="B30" s="364"/>
      <c r="C30" s="364"/>
      <c r="D30" s="364"/>
      <c r="E30" s="364"/>
      <c r="F30" s="364"/>
      <c r="G30" s="365"/>
      <c r="H30" s="72">
        <f>SUM(H28:H29)</f>
        <v>2.2890000000000001</v>
      </c>
    </row>
    <row r="31" spans="1:8" ht="13.5" thickBot="1"/>
    <row r="32" spans="1:8" ht="15.75" thickBot="1">
      <c r="A32" s="354" t="s">
        <v>301</v>
      </c>
      <c r="B32" s="355"/>
      <c r="C32" s="355"/>
      <c r="D32" s="355"/>
      <c r="E32" s="355"/>
      <c r="F32" s="355"/>
      <c r="G32" s="355"/>
      <c r="H32" s="356"/>
    </row>
    <row r="33" spans="1:11" ht="15">
      <c r="A33" s="357" t="s">
        <v>614</v>
      </c>
      <c r="B33" s="358"/>
      <c r="C33" s="358"/>
      <c r="D33" s="358"/>
      <c r="E33" s="358"/>
      <c r="F33" s="358"/>
      <c r="G33" s="358"/>
      <c r="H33" s="359"/>
    </row>
    <row r="34" spans="1:11">
      <c r="A34" s="68" t="s">
        <v>10</v>
      </c>
      <c r="B34" s="63" t="s">
        <v>24</v>
      </c>
      <c r="C34" s="63" t="s">
        <v>28</v>
      </c>
      <c r="D34" s="63" t="s">
        <v>140</v>
      </c>
      <c r="E34" s="63" t="s">
        <v>141</v>
      </c>
      <c r="F34" s="63" t="s">
        <v>142</v>
      </c>
      <c r="G34" s="63" t="s">
        <v>143</v>
      </c>
      <c r="H34" s="69" t="s">
        <v>144</v>
      </c>
    </row>
    <row r="35" spans="1:11" ht="15.75">
      <c r="A35" s="169">
        <v>1</v>
      </c>
      <c r="B35" s="167">
        <v>366</v>
      </c>
      <c r="C35" s="64" t="s">
        <v>29</v>
      </c>
      <c r="D35" s="170" t="s">
        <v>615</v>
      </c>
      <c r="E35" s="66" t="s">
        <v>18</v>
      </c>
      <c r="F35" s="67">
        <v>0.5</v>
      </c>
      <c r="G35" s="65">
        <v>62</v>
      </c>
      <c r="H35" s="163">
        <f t="shared" ref="H35:H36" si="3">F35*G35</f>
        <v>31</v>
      </c>
    </row>
    <row r="36" spans="1:11" ht="16.5" thickBot="1">
      <c r="A36" s="70">
        <v>3</v>
      </c>
      <c r="B36" s="167">
        <v>88316</v>
      </c>
      <c r="C36" s="64" t="s">
        <v>29</v>
      </c>
      <c r="D36" s="171" t="s">
        <v>612</v>
      </c>
      <c r="E36" s="66" t="s">
        <v>145</v>
      </c>
      <c r="F36" s="67">
        <v>0.1</v>
      </c>
      <c r="G36" s="65">
        <v>14.03</v>
      </c>
      <c r="H36" s="71">
        <f t="shared" si="3"/>
        <v>1.403</v>
      </c>
    </row>
    <row r="37" spans="1:11" ht="18" thickBot="1">
      <c r="A37" s="363" t="s">
        <v>146</v>
      </c>
      <c r="B37" s="364"/>
      <c r="C37" s="364"/>
      <c r="D37" s="364"/>
      <c r="E37" s="364"/>
      <c r="F37" s="364"/>
      <c r="G37" s="365"/>
      <c r="H37" s="72">
        <f>SUM(H35:H36)</f>
        <v>32.402999999999999</v>
      </c>
    </row>
    <row r="38" spans="1:11" ht="13.5" thickBot="1"/>
    <row r="39" spans="1:11" ht="15.75" thickBot="1">
      <c r="A39" s="354" t="s">
        <v>396</v>
      </c>
      <c r="B39" s="355"/>
      <c r="C39" s="355"/>
      <c r="D39" s="355"/>
      <c r="E39" s="355"/>
      <c r="F39" s="355"/>
      <c r="G39" s="355"/>
      <c r="H39" s="356"/>
    </row>
    <row r="40" spans="1:11" ht="15">
      <c r="A40" s="357" t="s">
        <v>677</v>
      </c>
      <c r="B40" s="358"/>
      <c r="C40" s="358"/>
      <c r="D40" s="358"/>
      <c r="E40" s="358"/>
      <c r="F40" s="358"/>
      <c r="G40" s="358"/>
      <c r="H40" s="359"/>
    </row>
    <row r="41" spans="1:11">
      <c r="A41" s="68" t="s">
        <v>10</v>
      </c>
      <c r="B41" s="63" t="s">
        <v>24</v>
      </c>
      <c r="C41" s="63" t="s">
        <v>28</v>
      </c>
      <c r="D41" s="63" t="s">
        <v>140</v>
      </c>
      <c r="E41" s="63" t="s">
        <v>141</v>
      </c>
      <c r="F41" s="63" t="s">
        <v>142</v>
      </c>
      <c r="G41" s="63" t="s">
        <v>143</v>
      </c>
      <c r="H41" s="69" t="s">
        <v>144</v>
      </c>
    </row>
    <row r="42" spans="1:11" ht="30">
      <c r="A42" s="172">
        <v>1</v>
      </c>
      <c r="B42" s="173">
        <v>36178</v>
      </c>
      <c r="C42" s="64" t="s">
        <v>29</v>
      </c>
      <c r="D42" s="170" t="s">
        <v>678</v>
      </c>
      <c r="E42" s="66" t="s">
        <v>755</v>
      </c>
      <c r="F42" s="67">
        <v>1</v>
      </c>
      <c r="G42" s="65">
        <v>7.78</v>
      </c>
      <c r="H42" s="163">
        <f t="shared" ref="H42" si="4">F42*G42</f>
        <v>7.78</v>
      </c>
      <c r="K42" s="62">
        <f>1/(0.4*0.4)</f>
        <v>6.2499999999999991</v>
      </c>
    </row>
    <row r="43" spans="1:11" ht="15.75">
      <c r="A43" s="169">
        <v>1</v>
      </c>
      <c r="B43" s="168">
        <v>34353</v>
      </c>
      <c r="C43" s="64" t="s">
        <v>29</v>
      </c>
      <c r="D43" s="170" t="s">
        <v>679</v>
      </c>
      <c r="E43" s="66" t="s">
        <v>644</v>
      </c>
      <c r="F43" s="67">
        <v>0.01</v>
      </c>
      <c r="G43" s="65">
        <v>1</v>
      </c>
      <c r="H43" s="163">
        <f t="shared" ref="H43:H44" si="5">F43*G43</f>
        <v>0.01</v>
      </c>
    </row>
    <row r="44" spans="1:11" ht="15.75">
      <c r="A44" s="70">
        <v>3</v>
      </c>
      <c r="B44" s="168">
        <v>34357</v>
      </c>
      <c r="C44" s="64" t="s">
        <v>29</v>
      </c>
      <c r="D44" s="171" t="s">
        <v>680</v>
      </c>
      <c r="E44" s="66" t="s">
        <v>644</v>
      </c>
      <c r="F44" s="67">
        <v>0.02</v>
      </c>
      <c r="G44" s="65">
        <v>3.18</v>
      </c>
      <c r="H44" s="71">
        <f t="shared" si="5"/>
        <v>6.3600000000000004E-2</v>
      </c>
    </row>
    <row r="45" spans="1:11" ht="15.75">
      <c r="A45" s="169">
        <v>1</v>
      </c>
      <c r="B45" s="168">
        <v>88309</v>
      </c>
      <c r="C45" s="64" t="s">
        <v>29</v>
      </c>
      <c r="D45" s="170" t="s">
        <v>427</v>
      </c>
      <c r="E45" s="66" t="s">
        <v>145</v>
      </c>
      <c r="F45" s="67">
        <v>0.05</v>
      </c>
      <c r="G45" s="65">
        <v>17.72</v>
      </c>
      <c r="H45" s="163">
        <f t="shared" ref="H45:H46" si="6">F45*G45</f>
        <v>0.88600000000000001</v>
      </c>
    </row>
    <row r="46" spans="1:11" ht="16.5" thickBot="1">
      <c r="A46" s="70">
        <v>3</v>
      </c>
      <c r="B46" s="168">
        <v>88316</v>
      </c>
      <c r="C46" s="64" t="s">
        <v>29</v>
      </c>
      <c r="D46" s="171" t="s">
        <v>612</v>
      </c>
      <c r="E46" s="66" t="s">
        <v>145</v>
      </c>
      <c r="F46" s="67">
        <v>0.05</v>
      </c>
      <c r="G46" s="65">
        <v>14.03</v>
      </c>
      <c r="H46" s="71">
        <f t="shared" si="6"/>
        <v>0.70150000000000001</v>
      </c>
    </row>
    <row r="47" spans="1:11" ht="18" thickBot="1">
      <c r="A47" s="363" t="s">
        <v>146</v>
      </c>
      <c r="B47" s="364"/>
      <c r="C47" s="364"/>
      <c r="D47" s="364"/>
      <c r="E47" s="364"/>
      <c r="F47" s="364"/>
      <c r="G47" s="365"/>
      <c r="H47" s="72">
        <f>SUM(H42:H46)</f>
        <v>9.4410999999999987</v>
      </c>
    </row>
    <row r="48" spans="1:11" ht="13.5" thickBot="1"/>
    <row r="49" spans="1:8" ht="15.75" thickBot="1">
      <c r="A49" s="354" t="s">
        <v>397</v>
      </c>
      <c r="B49" s="355"/>
      <c r="C49" s="355"/>
      <c r="D49" s="355"/>
      <c r="E49" s="355"/>
      <c r="F49" s="355"/>
      <c r="G49" s="355"/>
      <c r="H49" s="356"/>
    </row>
    <row r="50" spans="1:8" ht="15">
      <c r="A50" s="357" t="s">
        <v>627</v>
      </c>
      <c r="B50" s="358"/>
      <c r="C50" s="358"/>
      <c r="D50" s="358"/>
      <c r="E50" s="358"/>
      <c r="F50" s="358"/>
      <c r="G50" s="358"/>
      <c r="H50" s="359"/>
    </row>
    <row r="51" spans="1:8">
      <c r="A51" s="68" t="s">
        <v>10</v>
      </c>
      <c r="B51" s="63" t="s">
        <v>24</v>
      </c>
      <c r="C51" s="63" t="s">
        <v>28</v>
      </c>
      <c r="D51" s="63" t="s">
        <v>140</v>
      </c>
      <c r="E51" s="63" t="s">
        <v>141</v>
      </c>
      <c r="F51" s="63" t="s">
        <v>142</v>
      </c>
      <c r="G51" s="63" t="s">
        <v>143</v>
      </c>
      <c r="H51" s="69" t="s">
        <v>144</v>
      </c>
    </row>
    <row r="52" spans="1:8" ht="30">
      <c r="A52" s="172">
        <v>1</v>
      </c>
      <c r="B52" s="381" t="s">
        <v>404</v>
      </c>
      <c r="C52" s="371"/>
      <c r="D52" s="211" t="s">
        <v>770</v>
      </c>
      <c r="E52" s="66" t="s">
        <v>755</v>
      </c>
      <c r="F52" s="67">
        <v>1</v>
      </c>
      <c r="G52" s="65">
        <v>123.79</v>
      </c>
      <c r="H52" s="71">
        <f>F52*G52</f>
        <v>123.79</v>
      </c>
    </row>
    <row r="53" spans="1:8" ht="15.75">
      <c r="A53" s="169">
        <v>1</v>
      </c>
      <c r="B53" s="167">
        <v>88309</v>
      </c>
      <c r="C53" s="64" t="s">
        <v>29</v>
      </c>
      <c r="D53" s="170" t="s">
        <v>427</v>
      </c>
      <c r="E53" s="66" t="s">
        <v>145</v>
      </c>
      <c r="F53" s="67">
        <v>0.05</v>
      </c>
      <c r="G53" s="65">
        <v>17.72</v>
      </c>
      <c r="H53" s="163">
        <f t="shared" ref="H53:H56" si="7">F53*G53</f>
        <v>0.88600000000000001</v>
      </c>
    </row>
    <row r="54" spans="1:8" ht="15.75">
      <c r="A54" s="70">
        <v>3</v>
      </c>
      <c r="B54" s="167">
        <v>88316</v>
      </c>
      <c r="C54" s="64" t="s">
        <v>29</v>
      </c>
      <c r="D54" s="171" t="s">
        <v>612</v>
      </c>
      <c r="E54" s="66" t="s">
        <v>145</v>
      </c>
      <c r="F54" s="67">
        <v>0.05</v>
      </c>
      <c r="G54" s="65">
        <v>14.03</v>
      </c>
      <c r="H54" s="71">
        <f t="shared" si="7"/>
        <v>0.70150000000000001</v>
      </c>
    </row>
    <row r="55" spans="1:8" ht="30">
      <c r="A55" s="169">
        <v>2</v>
      </c>
      <c r="B55" s="173">
        <v>96522</v>
      </c>
      <c r="C55" s="64" t="s">
        <v>29</v>
      </c>
      <c r="D55" s="170" t="s">
        <v>628</v>
      </c>
      <c r="E55" s="66" t="s">
        <v>18</v>
      </c>
      <c r="F55" s="67">
        <v>1.6E-2</v>
      </c>
      <c r="G55" s="65">
        <v>100.01</v>
      </c>
      <c r="H55" s="163">
        <f t="shared" si="7"/>
        <v>1.60016</v>
      </c>
    </row>
    <row r="56" spans="1:8" ht="30.75" thickBot="1">
      <c r="A56" s="169">
        <v>3</v>
      </c>
      <c r="B56" s="173">
        <v>94975</v>
      </c>
      <c r="C56" s="64" t="s">
        <v>29</v>
      </c>
      <c r="D56" s="170" t="s">
        <v>608</v>
      </c>
      <c r="E56" s="66" t="s">
        <v>18</v>
      </c>
      <c r="F56" s="67">
        <v>1.6E-2</v>
      </c>
      <c r="G56" s="65">
        <v>377.5</v>
      </c>
      <c r="H56" s="163">
        <f t="shared" si="7"/>
        <v>6.04</v>
      </c>
    </row>
    <row r="57" spans="1:8" ht="18" thickBot="1">
      <c r="A57" s="363" t="s">
        <v>146</v>
      </c>
      <c r="B57" s="364"/>
      <c r="C57" s="364"/>
      <c r="D57" s="364"/>
      <c r="E57" s="364"/>
      <c r="F57" s="364"/>
      <c r="G57" s="365"/>
      <c r="H57" s="72">
        <f>SUM(H52:H56)</f>
        <v>133.01766000000001</v>
      </c>
    </row>
    <row r="58" spans="1:8" ht="13.5" thickBot="1"/>
    <row r="59" spans="1:8" ht="15.75" thickBot="1">
      <c r="A59" s="354" t="s">
        <v>719</v>
      </c>
      <c r="B59" s="355"/>
      <c r="C59" s="355"/>
      <c r="D59" s="355"/>
      <c r="E59" s="355"/>
      <c r="F59" s="355"/>
      <c r="G59" s="355"/>
      <c r="H59" s="356"/>
    </row>
    <row r="60" spans="1:8" ht="15">
      <c r="A60" s="357" t="s">
        <v>638</v>
      </c>
      <c r="B60" s="358"/>
      <c r="C60" s="358"/>
      <c r="D60" s="358"/>
      <c r="E60" s="358"/>
      <c r="F60" s="358"/>
      <c r="G60" s="358"/>
      <c r="H60" s="359"/>
    </row>
    <row r="61" spans="1:8">
      <c r="A61" s="68" t="s">
        <v>10</v>
      </c>
      <c r="B61" s="63" t="s">
        <v>24</v>
      </c>
      <c r="C61" s="63" t="s">
        <v>28</v>
      </c>
      <c r="D61" s="63" t="s">
        <v>140</v>
      </c>
      <c r="E61" s="63" t="s">
        <v>141</v>
      </c>
      <c r="F61" s="63" t="s">
        <v>142</v>
      </c>
      <c r="G61" s="63" t="s">
        <v>143</v>
      </c>
      <c r="H61" s="69" t="s">
        <v>144</v>
      </c>
    </row>
    <row r="62" spans="1:8" ht="30">
      <c r="A62" s="172">
        <v>1</v>
      </c>
      <c r="B62" s="167">
        <v>20212</v>
      </c>
      <c r="C62" s="64" t="s">
        <v>29</v>
      </c>
      <c r="D62" s="170" t="s">
        <v>639</v>
      </c>
      <c r="E62" s="66" t="s">
        <v>16</v>
      </c>
      <c r="F62" s="67">
        <v>1.8740000000000001</v>
      </c>
      <c r="G62" s="65">
        <v>15.76</v>
      </c>
      <c r="H62" s="163">
        <f t="shared" ref="H62:H66" si="8">F62*G62</f>
        <v>29.53424</v>
      </c>
    </row>
    <row r="63" spans="1:8" ht="30">
      <c r="A63" s="172">
        <v>2</v>
      </c>
      <c r="B63" s="167">
        <v>20205</v>
      </c>
      <c r="C63" s="64" t="s">
        <v>29</v>
      </c>
      <c r="D63" s="170" t="s">
        <v>640</v>
      </c>
      <c r="E63" s="66" t="s">
        <v>16</v>
      </c>
      <c r="F63" s="67">
        <v>3.15</v>
      </c>
      <c r="G63" s="65">
        <v>2.57</v>
      </c>
      <c r="H63" s="71">
        <f t="shared" si="8"/>
        <v>8.0954999999999995</v>
      </c>
    </row>
    <row r="64" spans="1:8" ht="15.75">
      <c r="A64" s="172">
        <v>3</v>
      </c>
      <c r="B64" s="173">
        <v>88262</v>
      </c>
      <c r="C64" s="64" t="s">
        <v>29</v>
      </c>
      <c r="D64" s="170" t="s">
        <v>641</v>
      </c>
      <c r="E64" s="66" t="s">
        <v>145</v>
      </c>
      <c r="F64" s="67">
        <v>0.1</v>
      </c>
      <c r="G64" s="65">
        <v>17.649999999999999</v>
      </c>
      <c r="H64" s="163">
        <f t="shared" si="8"/>
        <v>1.7649999999999999</v>
      </c>
    </row>
    <row r="65" spans="1:8" ht="30">
      <c r="A65" s="172">
        <v>4</v>
      </c>
      <c r="B65" s="173">
        <v>88239</v>
      </c>
      <c r="C65" s="64" t="s">
        <v>29</v>
      </c>
      <c r="D65" s="170" t="s">
        <v>642</v>
      </c>
      <c r="E65" s="66" t="s">
        <v>145</v>
      </c>
      <c r="F65" s="67">
        <v>0.1</v>
      </c>
      <c r="G65" s="65">
        <v>14.8</v>
      </c>
      <c r="H65" s="163">
        <f t="shared" si="8"/>
        <v>1.4800000000000002</v>
      </c>
    </row>
    <row r="66" spans="1:8" ht="16.5" thickBot="1">
      <c r="A66" s="172">
        <v>5</v>
      </c>
      <c r="B66" s="173">
        <v>5067</v>
      </c>
      <c r="C66" s="64" t="s">
        <v>29</v>
      </c>
      <c r="D66" s="170" t="s">
        <v>643</v>
      </c>
      <c r="E66" s="66" t="s">
        <v>644</v>
      </c>
      <c r="F66" s="67">
        <v>0.2</v>
      </c>
      <c r="G66" s="65">
        <v>11.92</v>
      </c>
      <c r="H66" s="163">
        <f t="shared" si="8"/>
        <v>2.3839999999999999</v>
      </c>
    </row>
    <row r="67" spans="1:8" ht="18" thickBot="1">
      <c r="A67" s="363" t="s">
        <v>146</v>
      </c>
      <c r="B67" s="364"/>
      <c r="C67" s="364"/>
      <c r="D67" s="364"/>
      <c r="E67" s="364"/>
      <c r="F67" s="364"/>
      <c r="G67" s="365"/>
      <c r="H67" s="72">
        <f>SUM(H62:H66)</f>
        <v>43.258739999999996</v>
      </c>
    </row>
    <row r="68" spans="1:8" ht="18" thickBot="1">
      <c r="A68" s="160"/>
      <c r="B68" s="160"/>
      <c r="C68" s="160"/>
      <c r="D68" s="160"/>
      <c r="E68" s="160"/>
      <c r="F68" s="160"/>
      <c r="G68" s="160"/>
      <c r="H68" s="161"/>
    </row>
    <row r="69" spans="1:8" ht="15.75" thickBot="1">
      <c r="A69" s="354" t="s">
        <v>720</v>
      </c>
      <c r="B69" s="355"/>
      <c r="C69" s="355"/>
      <c r="D69" s="355"/>
      <c r="E69" s="355"/>
      <c r="F69" s="355"/>
      <c r="G69" s="355"/>
      <c r="H69" s="356"/>
    </row>
    <row r="70" spans="1:8" ht="15">
      <c r="A70" s="357" t="s">
        <v>645</v>
      </c>
      <c r="B70" s="358"/>
      <c r="C70" s="358"/>
      <c r="D70" s="358"/>
      <c r="E70" s="358"/>
      <c r="F70" s="358"/>
      <c r="G70" s="358"/>
      <c r="H70" s="359"/>
    </row>
    <row r="71" spans="1:8">
      <c r="A71" s="68" t="s">
        <v>10</v>
      </c>
      <c r="B71" s="63" t="s">
        <v>24</v>
      </c>
      <c r="C71" s="63" t="s">
        <v>28</v>
      </c>
      <c r="D71" s="63" t="s">
        <v>140</v>
      </c>
      <c r="E71" s="63" t="s">
        <v>141</v>
      </c>
      <c r="F71" s="63" t="s">
        <v>142</v>
      </c>
      <c r="G71" s="63" t="s">
        <v>143</v>
      </c>
      <c r="H71" s="69" t="s">
        <v>144</v>
      </c>
    </row>
    <row r="72" spans="1:8" ht="30">
      <c r="A72" s="172">
        <v>1</v>
      </c>
      <c r="B72" s="210">
        <v>3993</v>
      </c>
      <c r="C72" s="212" t="s">
        <v>29</v>
      </c>
      <c r="D72" s="211" t="s">
        <v>771</v>
      </c>
      <c r="E72" s="66" t="s">
        <v>19</v>
      </c>
      <c r="F72" s="67">
        <v>1</v>
      </c>
      <c r="G72" s="65">
        <v>98.92</v>
      </c>
      <c r="H72" s="163">
        <f t="shared" ref="H72:H74" si="9">F72*G72</f>
        <v>98.92</v>
      </c>
    </row>
    <row r="73" spans="1:8" ht="15.75">
      <c r="A73" s="172">
        <v>2</v>
      </c>
      <c r="B73" s="167">
        <v>88316</v>
      </c>
      <c r="C73" s="64" t="s">
        <v>29</v>
      </c>
      <c r="D73" s="170" t="s">
        <v>612</v>
      </c>
      <c r="E73" s="66" t="s">
        <v>145</v>
      </c>
      <c r="F73" s="67">
        <v>0.1</v>
      </c>
      <c r="G73" s="65">
        <v>14.03</v>
      </c>
      <c r="H73" s="71">
        <f t="shared" si="9"/>
        <v>1.403</v>
      </c>
    </row>
    <row r="74" spans="1:8" ht="16.5" thickBot="1">
      <c r="A74" s="172">
        <v>3</v>
      </c>
      <c r="B74" s="167">
        <v>88323</v>
      </c>
      <c r="C74" s="64" t="s">
        <v>29</v>
      </c>
      <c r="D74" s="170" t="s">
        <v>647</v>
      </c>
      <c r="E74" s="66" t="s">
        <v>145</v>
      </c>
      <c r="F74" s="67">
        <v>0.08</v>
      </c>
      <c r="G74" s="65">
        <v>21.42</v>
      </c>
      <c r="H74" s="163">
        <f t="shared" si="9"/>
        <v>1.7136000000000002</v>
      </c>
    </row>
    <row r="75" spans="1:8" ht="18" thickBot="1">
      <c r="A75" s="363" t="s">
        <v>146</v>
      </c>
      <c r="B75" s="364"/>
      <c r="C75" s="364"/>
      <c r="D75" s="364"/>
      <c r="E75" s="364"/>
      <c r="F75" s="364"/>
      <c r="G75" s="365"/>
      <c r="H75" s="72">
        <f>SUM(H72:H74)</f>
        <v>102.03660000000001</v>
      </c>
    </row>
    <row r="76" spans="1:8" ht="18" thickBot="1">
      <c r="A76" s="160"/>
      <c r="B76" s="160"/>
      <c r="C76" s="160"/>
      <c r="D76" s="160"/>
      <c r="E76" s="160"/>
      <c r="F76" s="160"/>
      <c r="G76" s="160"/>
      <c r="H76" s="161"/>
    </row>
    <row r="77" spans="1:8" ht="15.75" thickBot="1">
      <c r="A77" s="354" t="s">
        <v>721</v>
      </c>
      <c r="B77" s="355"/>
      <c r="C77" s="355"/>
      <c r="D77" s="355"/>
      <c r="E77" s="355"/>
      <c r="F77" s="355"/>
      <c r="G77" s="355"/>
      <c r="H77" s="356"/>
    </row>
    <row r="78" spans="1:8" ht="15">
      <c r="A78" s="357" t="s">
        <v>648</v>
      </c>
      <c r="B78" s="358"/>
      <c r="C78" s="358"/>
      <c r="D78" s="358"/>
      <c r="E78" s="358"/>
      <c r="F78" s="358"/>
      <c r="G78" s="358"/>
      <c r="H78" s="359"/>
    </row>
    <row r="79" spans="1:8">
      <c r="A79" s="68" t="s">
        <v>10</v>
      </c>
      <c r="B79" s="63" t="s">
        <v>24</v>
      </c>
      <c r="C79" s="63" t="s">
        <v>28</v>
      </c>
      <c r="D79" s="63" t="s">
        <v>140</v>
      </c>
      <c r="E79" s="63" t="s">
        <v>141</v>
      </c>
      <c r="F79" s="63" t="s">
        <v>142</v>
      </c>
      <c r="G79" s="63" t="s">
        <v>143</v>
      </c>
      <c r="H79" s="69" t="s">
        <v>144</v>
      </c>
    </row>
    <row r="80" spans="1:8" ht="30">
      <c r="A80" s="172">
        <v>1</v>
      </c>
      <c r="B80" s="381" t="s">
        <v>404</v>
      </c>
      <c r="C80" s="371"/>
      <c r="D80" s="211" t="s">
        <v>772</v>
      </c>
      <c r="E80" s="66" t="s">
        <v>646</v>
      </c>
      <c r="F80" s="67">
        <v>0.2</v>
      </c>
      <c r="G80" s="65">
        <v>177.9</v>
      </c>
      <c r="H80" s="163">
        <f t="shared" ref="H80:H81" si="10">F80*G80</f>
        <v>35.580000000000005</v>
      </c>
    </row>
    <row r="81" spans="1:8" ht="30">
      <c r="A81" s="172">
        <v>2</v>
      </c>
      <c r="B81" s="381" t="s">
        <v>404</v>
      </c>
      <c r="C81" s="371"/>
      <c r="D81" s="211" t="s">
        <v>773</v>
      </c>
      <c r="E81" s="66" t="s">
        <v>646</v>
      </c>
      <c r="F81" s="67">
        <v>0.06</v>
      </c>
      <c r="G81" s="65">
        <v>178.9</v>
      </c>
      <c r="H81" s="163">
        <f t="shared" si="10"/>
        <v>10.734</v>
      </c>
    </row>
    <row r="82" spans="1:8" ht="15.75">
      <c r="A82" s="172">
        <v>3</v>
      </c>
      <c r="B82" s="167">
        <v>34360</v>
      </c>
      <c r="C82" s="64" t="s">
        <v>29</v>
      </c>
      <c r="D82" s="170" t="s">
        <v>649</v>
      </c>
      <c r="E82" s="66" t="s">
        <v>644</v>
      </c>
      <c r="F82" s="67">
        <v>2</v>
      </c>
      <c r="G82" s="65">
        <v>36.14</v>
      </c>
      <c r="H82" s="71">
        <f>F82*G82</f>
        <v>72.28</v>
      </c>
    </row>
    <row r="83" spans="1:8" ht="15.75">
      <c r="A83" s="172">
        <v>4</v>
      </c>
      <c r="B83" s="167">
        <v>5104</v>
      </c>
      <c r="C83" s="64" t="s">
        <v>29</v>
      </c>
      <c r="D83" s="170" t="s">
        <v>650</v>
      </c>
      <c r="E83" s="66" t="s">
        <v>644</v>
      </c>
      <c r="F83" s="67">
        <v>0.05</v>
      </c>
      <c r="G83" s="65">
        <v>58.92</v>
      </c>
      <c r="H83" s="71">
        <f>F83*G83</f>
        <v>2.9460000000000002</v>
      </c>
    </row>
    <row r="84" spans="1:8" ht="30">
      <c r="A84" s="172">
        <v>5</v>
      </c>
      <c r="B84" s="167">
        <v>88278</v>
      </c>
      <c r="C84" s="64" t="s">
        <v>29</v>
      </c>
      <c r="D84" s="170" t="s">
        <v>651</v>
      </c>
      <c r="E84" s="66" t="s">
        <v>145</v>
      </c>
      <c r="F84" s="67">
        <v>0.1</v>
      </c>
      <c r="G84" s="65">
        <v>14.34</v>
      </c>
      <c r="H84" s="71">
        <f>F84*G84</f>
        <v>1.4340000000000002</v>
      </c>
    </row>
    <row r="85" spans="1:8" ht="16.5" thickBot="1">
      <c r="A85" s="172">
        <v>6</v>
      </c>
      <c r="B85" s="167">
        <v>88316</v>
      </c>
      <c r="C85" s="64" t="s">
        <v>29</v>
      </c>
      <c r="D85" s="170" t="s">
        <v>612</v>
      </c>
      <c r="E85" s="66" t="s">
        <v>145</v>
      </c>
      <c r="F85" s="67">
        <v>0.2</v>
      </c>
      <c r="G85" s="65">
        <v>14.03</v>
      </c>
      <c r="H85" s="71">
        <f t="shared" ref="H85" si="11">F85*G85</f>
        <v>2.806</v>
      </c>
    </row>
    <row r="86" spans="1:8" ht="18" thickBot="1">
      <c r="A86" s="363" t="s">
        <v>146</v>
      </c>
      <c r="B86" s="364"/>
      <c r="C86" s="364"/>
      <c r="D86" s="364"/>
      <c r="E86" s="364"/>
      <c r="F86" s="364"/>
      <c r="G86" s="365"/>
      <c r="H86" s="72">
        <f>SUM(H80:H85)</f>
        <v>125.78</v>
      </c>
    </row>
    <row r="87" spans="1:8" ht="13.5" thickBot="1"/>
    <row r="88" spans="1:8" ht="15.75" thickBot="1">
      <c r="A88" s="354" t="s">
        <v>674</v>
      </c>
      <c r="B88" s="355"/>
      <c r="C88" s="355"/>
      <c r="D88" s="355"/>
      <c r="E88" s="355"/>
      <c r="F88" s="355"/>
      <c r="G88" s="355"/>
      <c r="H88" s="356"/>
    </row>
    <row r="89" spans="1:8" ht="15">
      <c r="A89" s="357" t="s">
        <v>722</v>
      </c>
      <c r="B89" s="358"/>
      <c r="C89" s="358"/>
      <c r="D89" s="358"/>
      <c r="E89" s="358"/>
      <c r="F89" s="358"/>
      <c r="G89" s="358"/>
      <c r="H89" s="359"/>
    </row>
    <row r="90" spans="1:8">
      <c r="A90" s="68" t="s">
        <v>10</v>
      </c>
      <c r="B90" s="63" t="s">
        <v>24</v>
      </c>
      <c r="C90" s="63" t="s">
        <v>28</v>
      </c>
      <c r="D90" s="63" t="s">
        <v>140</v>
      </c>
      <c r="E90" s="63" t="s">
        <v>141</v>
      </c>
      <c r="F90" s="63" t="s">
        <v>142</v>
      </c>
      <c r="G90" s="63" t="s">
        <v>143</v>
      </c>
      <c r="H90" s="69" t="s">
        <v>144</v>
      </c>
    </row>
    <row r="91" spans="1:8" ht="30">
      <c r="A91" s="172">
        <v>1</v>
      </c>
      <c r="B91" s="168">
        <v>20078</v>
      </c>
      <c r="C91" s="64" t="s">
        <v>29</v>
      </c>
      <c r="D91" s="175" t="s">
        <v>664</v>
      </c>
      <c r="E91" s="66" t="s">
        <v>646</v>
      </c>
      <c r="F91" s="67">
        <v>0.05</v>
      </c>
      <c r="G91" s="65">
        <v>13.73</v>
      </c>
      <c r="H91" s="163">
        <f t="shared" ref="H91:H92" si="12">F91*G91</f>
        <v>0.68650000000000011</v>
      </c>
    </row>
    <row r="92" spans="1:8" ht="30">
      <c r="A92" s="172">
        <v>2</v>
      </c>
      <c r="B92" s="168">
        <v>89712</v>
      </c>
      <c r="C92" s="64" t="s">
        <v>29</v>
      </c>
      <c r="D92" s="175" t="s">
        <v>665</v>
      </c>
      <c r="E92" s="66" t="s">
        <v>16</v>
      </c>
      <c r="F92" s="67">
        <v>8</v>
      </c>
      <c r="G92" s="65">
        <v>20.77</v>
      </c>
      <c r="H92" s="163">
        <f t="shared" si="12"/>
        <v>166.16</v>
      </c>
    </row>
    <row r="93" spans="1:8" ht="30">
      <c r="A93" s="172">
        <v>3</v>
      </c>
      <c r="B93" s="168">
        <v>89724</v>
      </c>
      <c r="C93" s="64" t="s">
        <v>29</v>
      </c>
      <c r="D93" s="175" t="s">
        <v>666</v>
      </c>
      <c r="E93" s="66" t="s">
        <v>755</v>
      </c>
      <c r="F93" s="67">
        <v>2</v>
      </c>
      <c r="G93" s="65">
        <v>6.7</v>
      </c>
      <c r="H93" s="71">
        <f>F93*G93</f>
        <v>13.4</v>
      </c>
    </row>
    <row r="94" spans="1:8" ht="30">
      <c r="A94" s="172">
        <v>4</v>
      </c>
      <c r="B94" s="168">
        <v>89726</v>
      </c>
      <c r="C94" s="64" t="s">
        <v>29</v>
      </c>
      <c r="D94" s="175" t="s">
        <v>667</v>
      </c>
      <c r="E94" s="66" t="s">
        <v>644</v>
      </c>
      <c r="F94" s="67">
        <v>1</v>
      </c>
      <c r="G94" s="65">
        <v>5.18</v>
      </c>
      <c r="H94" s="71">
        <f>F94*G94</f>
        <v>5.18</v>
      </c>
    </row>
    <row r="95" spans="1:8" ht="30">
      <c r="A95" s="172">
        <v>5</v>
      </c>
      <c r="B95" s="168">
        <v>88267</v>
      </c>
      <c r="C95" s="64" t="s">
        <v>29</v>
      </c>
      <c r="D95" s="175" t="s">
        <v>668</v>
      </c>
      <c r="E95" s="66" t="s">
        <v>145</v>
      </c>
      <c r="F95" s="67">
        <v>0.1</v>
      </c>
      <c r="G95" s="65">
        <v>21.25</v>
      </c>
      <c r="H95" s="71">
        <f>F95*G95</f>
        <v>2.125</v>
      </c>
    </row>
    <row r="96" spans="1:8" ht="16.5" thickBot="1">
      <c r="A96" s="172">
        <v>6</v>
      </c>
      <c r="B96" s="168">
        <v>88316</v>
      </c>
      <c r="C96" s="64" t="s">
        <v>29</v>
      </c>
      <c r="D96" s="175" t="s">
        <v>612</v>
      </c>
      <c r="E96" s="66" t="s">
        <v>145</v>
      </c>
      <c r="F96" s="67">
        <v>0.1</v>
      </c>
      <c r="G96" s="65">
        <v>14.03</v>
      </c>
      <c r="H96" s="71">
        <f t="shared" ref="H96" si="13">F96*G96</f>
        <v>1.403</v>
      </c>
    </row>
    <row r="97" spans="1:8" ht="18" thickBot="1">
      <c r="A97" s="363" t="s">
        <v>146</v>
      </c>
      <c r="B97" s="364"/>
      <c r="C97" s="364"/>
      <c r="D97" s="364"/>
      <c r="E97" s="364"/>
      <c r="F97" s="364"/>
      <c r="G97" s="365"/>
      <c r="H97" s="72">
        <f>SUM(H91:H96)</f>
        <v>188.9545</v>
      </c>
    </row>
    <row r="99" spans="1:8" ht="13.5" thickBot="1">
      <c r="A99" s="385" t="s">
        <v>675</v>
      </c>
      <c r="B99" s="385"/>
      <c r="C99" s="385"/>
      <c r="D99" s="385"/>
      <c r="E99" s="385"/>
      <c r="F99" s="385"/>
      <c r="G99" s="385"/>
      <c r="H99" s="385"/>
    </row>
    <row r="100" spans="1:8" ht="15" customHeight="1" thickBot="1">
      <c r="A100" s="382" t="s">
        <v>774</v>
      </c>
      <c r="B100" s="383"/>
      <c r="C100" s="383"/>
      <c r="D100" s="383"/>
      <c r="E100" s="383"/>
      <c r="F100" s="383"/>
      <c r="G100" s="383"/>
      <c r="H100" s="384"/>
    </row>
    <row r="101" spans="1:8">
      <c r="A101" s="68" t="s">
        <v>10</v>
      </c>
      <c r="B101" s="63" t="s">
        <v>24</v>
      </c>
      <c r="C101" s="63" t="s">
        <v>28</v>
      </c>
      <c r="D101" s="63" t="s">
        <v>140</v>
      </c>
      <c r="E101" s="63" t="s">
        <v>141</v>
      </c>
      <c r="F101" s="63" t="s">
        <v>142</v>
      </c>
      <c r="G101" s="63" t="s">
        <v>143</v>
      </c>
      <c r="H101" s="69" t="s">
        <v>144</v>
      </c>
    </row>
    <row r="102" spans="1:8" ht="45">
      <c r="A102" s="172">
        <v>1</v>
      </c>
      <c r="B102" s="372" t="s">
        <v>404</v>
      </c>
      <c r="C102" s="373"/>
      <c r="D102" s="211" t="s">
        <v>775</v>
      </c>
      <c r="E102" s="66" t="s">
        <v>755</v>
      </c>
      <c r="F102" s="67">
        <v>1</v>
      </c>
      <c r="G102" s="65">
        <v>1463</v>
      </c>
      <c r="H102" s="71">
        <f>F102*G102</f>
        <v>1463</v>
      </c>
    </row>
    <row r="103" spans="1:8" ht="30">
      <c r="A103" s="169">
        <v>2</v>
      </c>
      <c r="B103" s="176">
        <v>96522</v>
      </c>
      <c r="C103" s="64" t="s">
        <v>29</v>
      </c>
      <c r="D103" s="175" t="s">
        <v>628</v>
      </c>
      <c r="E103" s="66" t="s">
        <v>18</v>
      </c>
      <c r="F103" s="67">
        <v>0.18</v>
      </c>
      <c r="G103" s="65">
        <v>100.01</v>
      </c>
      <c r="H103" s="163">
        <f t="shared" ref="H103:H105" si="14">F103*G103</f>
        <v>18.001799999999999</v>
      </c>
    </row>
    <row r="104" spans="1:8" ht="30">
      <c r="A104" s="169">
        <v>3</v>
      </c>
      <c r="B104" s="176">
        <v>94975</v>
      </c>
      <c r="C104" s="64" t="s">
        <v>29</v>
      </c>
      <c r="D104" s="175" t="s">
        <v>608</v>
      </c>
      <c r="E104" s="66" t="s">
        <v>18</v>
      </c>
      <c r="F104" s="67">
        <v>0.18</v>
      </c>
      <c r="G104" s="65">
        <v>377.5</v>
      </c>
      <c r="H104" s="163">
        <f t="shared" si="14"/>
        <v>67.95</v>
      </c>
    </row>
    <row r="105" spans="1:8" ht="16.5" thickBot="1">
      <c r="A105" s="169">
        <v>4</v>
      </c>
      <c r="B105" s="168">
        <v>88309</v>
      </c>
      <c r="C105" s="64" t="s">
        <v>29</v>
      </c>
      <c r="D105" s="175" t="s">
        <v>427</v>
      </c>
      <c r="E105" s="66" t="s">
        <v>145</v>
      </c>
      <c r="F105" s="67">
        <v>0.05</v>
      </c>
      <c r="G105" s="65">
        <v>17.72</v>
      </c>
      <c r="H105" s="163">
        <f t="shared" si="14"/>
        <v>0.88600000000000001</v>
      </c>
    </row>
    <row r="106" spans="1:8" ht="18" thickBot="1">
      <c r="A106" s="363" t="s">
        <v>146</v>
      </c>
      <c r="B106" s="364"/>
      <c r="C106" s="364"/>
      <c r="D106" s="364"/>
      <c r="E106" s="364"/>
      <c r="F106" s="364"/>
      <c r="G106" s="365"/>
      <c r="H106" s="72">
        <f>SUM(H102:H105)</f>
        <v>1549.8378</v>
      </c>
    </row>
    <row r="107" spans="1:8" ht="13.5" thickBot="1"/>
    <row r="108" spans="1:8" ht="15.75" thickBot="1">
      <c r="A108" s="354" t="s">
        <v>723</v>
      </c>
      <c r="B108" s="355"/>
      <c r="C108" s="355"/>
      <c r="D108" s="355"/>
      <c r="E108" s="355"/>
      <c r="F108" s="355"/>
      <c r="G108" s="355"/>
      <c r="H108" s="356"/>
    </row>
    <row r="109" spans="1:8" ht="15">
      <c r="A109" s="357" t="s">
        <v>399</v>
      </c>
      <c r="B109" s="358"/>
      <c r="C109" s="358"/>
      <c r="D109" s="358"/>
      <c r="E109" s="358"/>
      <c r="F109" s="358"/>
      <c r="G109" s="358"/>
      <c r="H109" s="359"/>
    </row>
    <row r="110" spans="1:8">
      <c r="A110" s="68" t="s">
        <v>10</v>
      </c>
      <c r="B110" s="63" t="s">
        <v>24</v>
      </c>
      <c r="C110" s="63" t="s">
        <v>28</v>
      </c>
      <c r="D110" s="63" t="s">
        <v>140</v>
      </c>
      <c r="E110" s="63" t="s">
        <v>141</v>
      </c>
      <c r="F110" s="63" t="s">
        <v>142</v>
      </c>
      <c r="G110" s="63" t="s">
        <v>143</v>
      </c>
      <c r="H110" s="69" t="s">
        <v>144</v>
      </c>
    </row>
    <row r="111" spans="1:8" ht="45">
      <c r="A111" s="172">
        <v>1</v>
      </c>
      <c r="B111" s="372" t="s">
        <v>404</v>
      </c>
      <c r="C111" s="373"/>
      <c r="D111" s="231" t="s">
        <v>776</v>
      </c>
      <c r="E111" s="66" t="s">
        <v>646</v>
      </c>
      <c r="F111" s="67">
        <v>1</v>
      </c>
      <c r="G111" s="65">
        <v>819</v>
      </c>
      <c r="H111" s="71">
        <f>F111*G111</f>
        <v>819</v>
      </c>
    </row>
    <row r="112" spans="1:8" ht="30">
      <c r="A112" s="169">
        <v>2</v>
      </c>
      <c r="B112" s="176">
        <v>96522</v>
      </c>
      <c r="C112" s="64" t="s">
        <v>29</v>
      </c>
      <c r="D112" s="175" t="s">
        <v>628</v>
      </c>
      <c r="E112" s="66" t="s">
        <v>18</v>
      </c>
      <c r="F112" s="67">
        <v>0.18</v>
      </c>
      <c r="G112" s="65">
        <v>100.01</v>
      </c>
      <c r="H112" s="163">
        <f t="shared" ref="H112:H114" si="15">F112*G112</f>
        <v>18.001799999999999</v>
      </c>
    </row>
    <row r="113" spans="1:8" ht="30">
      <c r="A113" s="169">
        <v>3</v>
      </c>
      <c r="B113" s="176">
        <v>94975</v>
      </c>
      <c r="C113" s="64" t="s">
        <v>29</v>
      </c>
      <c r="D113" s="175" t="s">
        <v>608</v>
      </c>
      <c r="E113" s="66" t="s">
        <v>18</v>
      </c>
      <c r="F113" s="67">
        <v>0.18</v>
      </c>
      <c r="G113" s="65">
        <v>377.5</v>
      </c>
      <c r="H113" s="163">
        <f t="shared" si="15"/>
        <v>67.95</v>
      </c>
    </row>
    <row r="114" spans="1:8" ht="16.5" thickBot="1">
      <c r="A114" s="169">
        <v>4</v>
      </c>
      <c r="B114" s="168">
        <v>88309</v>
      </c>
      <c r="C114" s="64" t="s">
        <v>29</v>
      </c>
      <c r="D114" s="175" t="s">
        <v>427</v>
      </c>
      <c r="E114" s="66" t="s">
        <v>145</v>
      </c>
      <c r="F114" s="67">
        <v>0.05</v>
      </c>
      <c r="G114" s="65">
        <v>17.72</v>
      </c>
      <c r="H114" s="163">
        <f t="shared" si="15"/>
        <v>0.88600000000000001</v>
      </c>
    </row>
    <row r="115" spans="1:8" ht="18" thickBot="1">
      <c r="A115" s="363" t="s">
        <v>146</v>
      </c>
      <c r="B115" s="364"/>
      <c r="C115" s="364"/>
      <c r="D115" s="364"/>
      <c r="E115" s="364"/>
      <c r="F115" s="364"/>
      <c r="G115" s="365"/>
      <c r="H115" s="72">
        <f>SUM(H111:H114)</f>
        <v>905.83780000000002</v>
      </c>
    </row>
    <row r="116" spans="1:8" ht="13.5" thickBot="1"/>
    <row r="117" spans="1:8" ht="15.75" thickBot="1">
      <c r="A117" s="354" t="s">
        <v>633</v>
      </c>
      <c r="B117" s="355"/>
      <c r="C117" s="355"/>
      <c r="D117" s="355"/>
      <c r="E117" s="355"/>
      <c r="F117" s="355"/>
      <c r="G117" s="355"/>
      <c r="H117" s="356"/>
    </row>
    <row r="118" spans="1:8" ht="15">
      <c r="A118" s="357" t="s">
        <v>400</v>
      </c>
      <c r="B118" s="358"/>
      <c r="C118" s="358"/>
      <c r="D118" s="358"/>
      <c r="E118" s="358"/>
      <c r="F118" s="358"/>
      <c r="G118" s="358"/>
      <c r="H118" s="359"/>
    </row>
    <row r="119" spans="1:8">
      <c r="A119" s="68" t="s">
        <v>10</v>
      </c>
      <c r="B119" s="63" t="s">
        <v>24</v>
      </c>
      <c r="C119" s="63" t="s">
        <v>28</v>
      </c>
      <c r="D119" s="63" t="s">
        <v>140</v>
      </c>
      <c r="E119" s="63" t="s">
        <v>141</v>
      </c>
      <c r="F119" s="63" t="s">
        <v>142</v>
      </c>
      <c r="G119" s="63" t="s">
        <v>143</v>
      </c>
      <c r="H119" s="69" t="s">
        <v>144</v>
      </c>
    </row>
    <row r="120" spans="1:8" ht="45">
      <c r="A120" s="172">
        <v>1</v>
      </c>
      <c r="B120" s="197">
        <v>2406</v>
      </c>
      <c r="C120" s="199" t="s">
        <v>30</v>
      </c>
      <c r="D120" s="211" t="s">
        <v>777</v>
      </c>
      <c r="E120" s="66" t="s">
        <v>646</v>
      </c>
      <c r="F120" s="67">
        <v>1</v>
      </c>
      <c r="G120" s="65">
        <v>2074</v>
      </c>
      <c r="H120" s="71">
        <f>F120*G120</f>
        <v>2074</v>
      </c>
    </row>
    <row r="121" spans="1:8" ht="30">
      <c r="A121" s="169">
        <v>2</v>
      </c>
      <c r="B121" s="176">
        <v>96522</v>
      </c>
      <c r="C121" s="64" t="s">
        <v>29</v>
      </c>
      <c r="D121" s="175" t="s">
        <v>628</v>
      </c>
      <c r="E121" s="66" t="s">
        <v>18</v>
      </c>
      <c r="F121" s="67">
        <v>0.18</v>
      </c>
      <c r="G121" s="65">
        <v>100.01</v>
      </c>
      <c r="H121" s="163">
        <f t="shared" ref="H121:H123" si="16">F121*G121</f>
        <v>18.001799999999999</v>
      </c>
    </row>
    <row r="122" spans="1:8" ht="30">
      <c r="A122" s="169">
        <v>3</v>
      </c>
      <c r="B122" s="176">
        <v>94975</v>
      </c>
      <c r="C122" s="64" t="s">
        <v>29</v>
      </c>
      <c r="D122" s="175" t="s">
        <v>608</v>
      </c>
      <c r="E122" s="66" t="s">
        <v>18</v>
      </c>
      <c r="F122" s="67">
        <v>0.18</v>
      </c>
      <c r="G122" s="65">
        <v>377.5</v>
      </c>
      <c r="H122" s="163">
        <f t="shared" si="16"/>
        <v>67.95</v>
      </c>
    </row>
    <row r="123" spans="1:8" ht="16.5" thickBot="1">
      <c r="A123" s="169">
        <v>4</v>
      </c>
      <c r="B123" s="168">
        <v>88309</v>
      </c>
      <c r="C123" s="64" t="s">
        <v>29</v>
      </c>
      <c r="D123" s="175" t="s">
        <v>427</v>
      </c>
      <c r="E123" s="66" t="s">
        <v>145</v>
      </c>
      <c r="F123" s="67">
        <v>0.05</v>
      </c>
      <c r="G123" s="65">
        <v>17.12</v>
      </c>
      <c r="H123" s="163">
        <f t="shared" si="16"/>
        <v>0.85600000000000009</v>
      </c>
    </row>
    <row r="124" spans="1:8" ht="18" thickBot="1">
      <c r="A124" s="363" t="s">
        <v>146</v>
      </c>
      <c r="B124" s="364"/>
      <c r="C124" s="364"/>
      <c r="D124" s="364"/>
      <c r="E124" s="364"/>
      <c r="F124" s="364"/>
      <c r="G124" s="365"/>
      <c r="H124" s="72">
        <f>SUM(H120:H123)</f>
        <v>2160.8078</v>
      </c>
    </row>
    <row r="125" spans="1:8" ht="13.5" thickBot="1"/>
    <row r="126" spans="1:8" ht="15.75" thickBot="1">
      <c r="A126" s="354" t="s">
        <v>634</v>
      </c>
      <c r="B126" s="355"/>
      <c r="C126" s="355"/>
      <c r="D126" s="355"/>
      <c r="E126" s="355"/>
      <c r="F126" s="355"/>
      <c r="G126" s="355"/>
      <c r="H126" s="356"/>
    </row>
    <row r="127" spans="1:8" ht="15">
      <c r="A127" s="357" t="s">
        <v>401</v>
      </c>
      <c r="B127" s="358"/>
      <c r="C127" s="358"/>
      <c r="D127" s="358"/>
      <c r="E127" s="358"/>
      <c r="F127" s="358"/>
      <c r="G127" s="358"/>
      <c r="H127" s="359"/>
    </row>
    <row r="128" spans="1:8">
      <c r="A128" s="68" t="s">
        <v>10</v>
      </c>
      <c r="B128" s="63" t="s">
        <v>24</v>
      </c>
      <c r="C128" s="63" t="s">
        <v>28</v>
      </c>
      <c r="D128" s="63" t="s">
        <v>140</v>
      </c>
      <c r="E128" s="63" t="s">
        <v>141</v>
      </c>
      <c r="F128" s="63" t="s">
        <v>142</v>
      </c>
      <c r="G128" s="63" t="s">
        <v>143</v>
      </c>
      <c r="H128" s="69" t="s">
        <v>144</v>
      </c>
    </row>
    <row r="129" spans="1:8" ht="45">
      <c r="A129" s="169">
        <v>1</v>
      </c>
      <c r="B129" s="197">
        <v>2418</v>
      </c>
      <c r="C129" s="199" t="s">
        <v>30</v>
      </c>
      <c r="D129" s="211" t="s">
        <v>778</v>
      </c>
      <c r="E129" s="66" t="s">
        <v>646</v>
      </c>
      <c r="F129" s="67">
        <v>1</v>
      </c>
      <c r="G129" s="65">
        <v>1083</v>
      </c>
      <c r="H129" s="163">
        <f>F129*G129</f>
        <v>1083</v>
      </c>
    </row>
    <row r="130" spans="1:8" ht="30">
      <c r="A130" s="169">
        <v>2</v>
      </c>
      <c r="B130" s="176">
        <v>96522</v>
      </c>
      <c r="C130" s="64" t="s">
        <v>29</v>
      </c>
      <c r="D130" s="175" t="s">
        <v>628</v>
      </c>
      <c r="E130" s="66" t="s">
        <v>18</v>
      </c>
      <c r="F130" s="67">
        <v>0.18</v>
      </c>
      <c r="G130" s="65">
        <v>100.01</v>
      </c>
      <c r="H130" s="163">
        <f t="shared" ref="H130:H132" si="17">F130*G130</f>
        <v>18.001799999999999</v>
      </c>
    </row>
    <row r="131" spans="1:8" ht="30">
      <c r="A131" s="169">
        <v>3</v>
      </c>
      <c r="B131" s="176">
        <v>94975</v>
      </c>
      <c r="C131" s="64" t="s">
        <v>29</v>
      </c>
      <c r="D131" s="175" t="s">
        <v>608</v>
      </c>
      <c r="E131" s="66" t="s">
        <v>18</v>
      </c>
      <c r="F131" s="67">
        <v>0.18</v>
      </c>
      <c r="G131" s="65">
        <v>377.5</v>
      </c>
      <c r="H131" s="163">
        <f t="shared" si="17"/>
        <v>67.95</v>
      </c>
    </row>
    <row r="132" spans="1:8" ht="16.5" thickBot="1">
      <c r="A132" s="169">
        <v>4</v>
      </c>
      <c r="B132" s="168">
        <v>88309</v>
      </c>
      <c r="C132" s="64" t="s">
        <v>29</v>
      </c>
      <c r="D132" s="175" t="s">
        <v>427</v>
      </c>
      <c r="E132" s="66" t="s">
        <v>145</v>
      </c>
      <c r="F132" s="67">
        <v>0.05</v>
      </c>
      <c r="G132" s="65">
        <v>17.12</v>
      </c>
      <c r="H132" s="163">
        <f t="shared" si="17"/>
        <v>0.85600000000000009</v>
      </c>
    </row>
    <row r="133" spans="1:8" ht="18" thickBot="1">
      <c r="A133" s="363" t="s">
        <v>146</v>
      </c>
      <c r="B133" s="364"/>
      <c r="C133" s="364"/>
      <c r="D133" s="364"/>
      <c r="E133" s="364"/>
      <c r="F133" s="364"/>
      <c r="G133" s="365"/>
      <c r="H133" s="72">
        <f>SUM(H129:H132)</f>
        <v>1169.8078</v>
      </c>
    </row>
    <row r="134" spans="1:8" ht="13.5" thickBot="1"/>
    <row r="135" spans="1:8" ht="15.75" thickBot="1">
      <c r="A135" s="354" t="s">
        <v>636</v>
      </c>
      <c r="B135" s="355"/>
      <c r="C135" s="355"/>
      <c r="D135" s="355"/>
      <c r="E135" s="355"/>
      <c r="F135" s="355"/>
      <c r="G135" s="355"/>
      <c r="H135" s="356"/>
    </row>
    <row r="136" spans="1:8" ht="15">
      <c r="A136" s="357" t="s">
        <v>402</v>
      </c>
      <c r="B136" s="358"/>
      <c r="C136" s="358"/>
      <c r="D136" s="358"/>
      <c r="E136" s="358"/>
      <c r="F136" s="358"/>
      <c r="G136" s="358"/>
      <c r="H136" s="359"/>
    </row>
    <row r="137" spans="1:8">
      <c r="A137" s="68" t="s">
        <v>10</v>
      </c>
      <c r="B137" s="63" t="s">
        <v>24</v>
      </c>
      <c r="C137" s="63" t="s">
        <v>28</v>
      </c>
      <c r="D137" s="63" t="s">
        <v>140</v>
      </c>
      <c r="E137" s="63" t="s">
        <v>141</v>
      </c>
      <c r="F137" s="63" t="s">
        <v>142</v>
      </c>
      <c r="G137" s="63" t="s">
        <v>143</v>
      </c>
      <c r="H137" s="69" t="s">
        <v>144</v>
      </c>
    </row>
    <row r="138" spans="1:8" ht="30">
      <c r="A138" s="172">
        <v>1</v>
      </c>
      <c r="B138" s="370" t="s">
        <v>404</v>
      </c>
      <c r="C138" s="371"/>
      <c r="D138" s="198" t="s">
        <v>766</v>
      </c>
      <c r="E138" s="66" t="s">
        <v>755</v>
      </c>
      <c r="F138" s="67">
        <v>1</v>
      </c>
      <c r="G138" s="65">
        <v>5199</v>
      </c>
      <c r="H138" s="71">
        <v>5499</v>
      </c>
    </row>
    <row r="139" spans="1:8" ht="30">
      <c r="A139" s="169">
        <v>2</v>
      </c>
      <c r="B139" s="176">
        <v>96522</v>
      </c>
      <c r="C139" s="64" t="s">
        <v>29</v>
      </c>
      <c r="D139" s="175" t="s">
        <v>628</v>
      </c>
      <c r="E139" s="66" t="s">
        <v>18</v>
      </c>
      <c r="F139" s="67">
        <v>0.18</v>
      </c>
      <c r="G139" s="65">
        <v>100.01</v>
      </c>
      <c r="H139" s="163">
        <f t="shared" ref="H139:H141" si="18">F139*G139</f>
        <v>18.001799999999999</v>
      </c>
    </row>
    <row r="140" spans="1:8" ht="30">
      <c r="A140" s="169">
        <v>3</v>
      </c>
      <c r="B140" s="176">
        <v>94975</v>
      </c>
      <c r="C140" s="64" t="s">
        <v>29</v>
      </c>
      <c r="D140" s="175" t="s">
        <v>608</v>
      </c>
      <c r="E140" s="66" t="s">
        <v>18</v>
      </c>
      <c r="F140" s="67">
        <v>0.18</v>
      </c>
      <c r="G140" s="65">
        <v>377.5</v>
      </c>
      <c r="H140" s="163">
        <f t="shared" si="18"/>
        <v>67.95</v>
      </c>
    </row>
    <row r="141" spans="1:8" ht="16.5" thickBot="1">
      <c r="A141" s="169">
        <v>4</v>
      </c>
      <c r="B141" s="168">
        <v>88309</v>
      </c>
      <c r="C141" s="64" t="s">
        <v>29</v>
      </c>
      <c r="D141" s="175" t="s">
        <v>427</v>
      </c>
      <c r="E141" s="66" t="s">
        <v>145</v>
      </c>
      <c r="F141" s="67">
        <v>0.05</v>
      </c>
      <c r="G141" s="65">
        <v>17.72</v>
      </c>
      <c r="H141" s="163">
        <f t="shared" si="18"/>
        <v>0.88600000000000001</v>
      </c>
    </row>
    <row r="142" spans="1:8" ht="18" thickBot="1">
      <c r="A142" s="363" t="s">
        <v>146</v>
      </c>
      <c r="B142" s="364"/>
      <c r="C142" s="364"/>
      <c r="D142" s="364"/>
      <c r="E142" s="364"/>
      <c r="F142" s="364"/>
      <c r="G142" s="365"/>
      <c r="H142" s="72">
        <f>SUM(H138:H141)</f>
        <v>5585.8378000000002</v>
      </c>
    </row>
    <row r="143" spans="1:8" ht="13.5" thickBot="1"/>
    <row r="144" spans="1:8" ht="15.75" thickBot="1">
      <c r="A144" s="354" t="s">
        <v>663</v>
      </c>
      <c r="B144" s="355"/>
      <c r="C144" s="355"/>
      <c r="D144" s="355"/>
      <c r="E144" s="355"/>
      <c r="F144" s="355"/>
      <c r="G144" s="355"/>
      <c r="H144" s="356"/>
    </row>
    <row r="145" spans="1:8" ht="15">
      <c r="A145" s="357" t="s">
        <v>607</v>
      </c>
      <c r="B145" s="358"/>
      <c r="C145" s="358"/>
      <c r="D145" s="358"/>
      <c r="E145" s="358"/>
      <c r="F145" s="358"/>
      <c r="G145" s="358"/>
      <c r="H145" s="359"/>
    </row>
    <row r="146" spans="1:8">
      <c r="A146" s="68" t="s">
        <v>10</v>
      </c>
      <c r="B146" s="63" t="s">
        <v>24</v>
      </c>
      <c r="C146" s="63" t="s">
        <v>28</v>
      </c>
      <c r="D146" s="63" t="s">
        <v>140</v>
      </c>
      <c r="E146" s="63" t="s">
        <v>141</v>
      </c>
      <c r="F146" s="63" t="s">
        <v>142</v>
      </c>
      <c r="G146" s="63" t="s">
        <v>143</v>
      </c>
      <c r="H146" s="69" t="s">
        <v>144</v>
      </c>
    </row>
    <row r="147" spans="1:8" ht="30">
      <c r="A147" s="70">
        <v>1</v>
      </c>
      <c r="B147" s="168">
        <v>88316</v>
      </c>
      <c r="C147" s="64" t="s">
        <v>29</v>
      </c>
      <c r="D147" s="198" t="s">
        <v>767</v>
      </c>
      <c r="E147" s="66" t="s">
        <v>755</v>
      </c>
      <c r="F147" s="67">
        <v>1</v>
      </c>
      <c r="G147" s="65">
        <v>3622</v>
      </c>
      <c r="H147" s="71">
        <f>F147*G147</f>
        <v>3622</v>
      </c>
    </row>
    <row r="148" spans="1:8" ht="30">
      <c r="A148" s="162">
        <v>2</v>
      </c>
      <c r="B148" s="176">
        <v>96522</v>
      </c>
      <c r="C148" s="64" t="s">
        <v>29</v>
      </c>
      <c r="D148" s="175" t="s">
        <v>628</v>
      </c>
      <c r="E148" s="66" t="s">
        <v>18</v>
      </c>
      <c r="F148" s="67">
        <v>0.18</v>
      </c>
      <c r="G148" s="65">
        <v>100.01</v>
      </c>
      <c r="H148" s="163">
        <f t="shared" ref="H148:H150" si="19">F148*G148</f>
        <v>18.001799999999999</v>
      </c>
    </row>
    <row r="149" spans="1:8" ht="30">
      <c r="A149" s="162">
        <v>3</v>
      </c>
      <c r="B149" s="176">
        <v>94975</v>
      </c>
      <c r="C149" s="64" t="s">
        <v>29</v>
      </c>
      <c r="D149" s="175" t="s">
        <v>608</v>
      </c>
      <c r="E149" s="66" t="s">
        <v>18</v>
      </c>
      <c r="F149" s="67">
        <v>0.18</v>
      </c>
      <c r="G149" s="65">
        <v>377.5</v>
      </c>
      <c r="H149" s="163">
        <f t="shared" si="19"/>
        <v>67.95</v>
      </c>
    </row>
    <row r="150" spans="1:8" ht="16.5" thickBot="1">
      <c r="A150" s="162">
        <v>4</v>
      </c>
      <c r="B150" s="168">
        <v>88309</v>
      </c>
      <c r="C150" s="64" t="s">
        <v>29</v>
      </c>
      <c r="D150" s="175" t="s">
        <v>427</v>
      </c>
      <c r="E150" s="66" t="s">
        <v>145</v>
      </c>
      <c r="F150" s="67">
        <v>0.05</v>
      </c>
      <c r="G150" s="65">
        <v>17.72</v>
      </c>
      <c r="H150" s="163">
        <f t="shared" si="19"/>
        <v>0.88600000000000001</v>
      </c>
    </row>
    <row r="151" spans="1:8" ht="18" thickBot="1">
      <c r="A151" s="363" t="s">
        <v>146</v>
      </c>
      <c r="B151" s="364"/>
      <c r="C151" s="364"/>
      <c r="D151" s="364"/>
      <c r="E151" s="364"/>
      <c r="F151" s="364"/>
      <c r="G151" s="365"/>
      <c r="H151" s="72">
        <f>SUM(H147:H150)</f>
        <v>3708.8377999999998</v>
      </c>
    </row>
    <row r="152" spans="1:8" ht="13.5" thickBot="1"/>
    <row r="153" spans="1:8" ht="27" customHeight="1" thickBot="1">
      <c r="A153" s="354" t="s">
        <v>726</v>
      </c>
      <c r="B153" s="355"/>
      <c r="C153" s="355"/>
      <c r="D153" s="355"/>
      <c r="E153" s="355"/>
      <c r="F153" s="355"/>
      <c r="G153" s="355"/>
      <c r="H153" s="356"/>
    </row>
    <row r="154" spans="1:8" ht="15">
      <c r="A154" s="357" t="s">
        <v>730</v>
      </c>
      <c r="B154" s="358"/>
      <c r="C154" s="358"/>
      <c r="D154" s="358"/>
      <c r="E154" s="358"/>
      <c r="F154" s="358"/>
      <c r="G154" s="358"/>
      <c r="H154" s="359"/>
    </row>
    <row r="155" spans="1:8">
      <c r="A155" s="68" t="s">
        <v>10</v>
      </c>
      <c r="B155" s="63" t="s">
        <v>24</v>
      </c>
      <c r="C155" s="63" t="s">
        <v>28</v>
      </c>
      <c r="D155" s="63" t="s">
        <v>140</v>
      </c>
      <c r="E155" s="63" t="s">
        <v>141</v>
      </c>
      <c r="F155" s="63" t="s">
        <v>142</v>
      </c>
      <c r="G155" s="63" t="s">
        <v>143</v>
      </c>
      <c r="H155" s="69" t="s">
        <v>144</v>
      </c>
    </row>
    <row r="156" spans="1:8" ht="30">
      <c r="A156" s="206">
        <v>1</v>
      </c>
      <c r="B156" s="207">
        <v>4417</v>
      </c>
      <c r="C156" s="201" t="s">
        <v>29</v>
      </c>
      <c r="D156" s="241" t="s">
        <v>812</v>
      </c>
      <c r="E156" s="203" t="s">
        <v>16</v>
      </c>
      <c r="F156" s="204">
        <v>0.05</v>
      </c>
      <c r="G156" s="205">
        <v>5.26</v>
      </c>
      <c r="H156" s="208">
        <f t="shared" ref="H156:H163" si="20">F156*G156</f>
        <v>0.26300000000000001</v>
      </c>
    </row>
    <row r="157" spans="1:8" ht="30">
      <c r="A157" s="206">
        <v>2</v>
      </c>
      <c r="B157" s="207">
        <v>4433</v>
      </c>
      <c r="C157" s="201" t="s">
        <v>29</v>
      </c>
      <c r="D157" s="241" t="s">
        <v>813</v>
      </c>
      <c r="E157" s="203" t="s">
        <v>16</v>
      </c>
      <c r="F157" s="204">
        <v>0.1</v>
      </c>
      <c r="G157" s="205">
        <v>12.1</v>
      </c>
      <c r="H157" s="208">
        <f t="shared" si="20"/>
        <v>1.21</v>
      </c>
    </row>
    <row r="158" spans="1:8" ht="30">
      <c r="A158" s="206">
        <v>3</v>
      </c>
      <c r="B158" s="207">
        <v>99062</v>
      </c>
      <c r="C158" s="201" t="s">
        <v>29</v>
      </c>
      <c r="D158" s="241" t="s">
        <v>814</v>
      </c>
      <c r="E158" s="203" t="s">
        <v>755</v>
      </c>
      <c r="F158" s="204">
        <v>1</v>
      </c>
      <c r="G158" s="205">
        <v>1.63</v>
      </c>
      <c r="H158" s="208">
        <f t="shared" si="20"/>
        <v>1.63</v>
      </c>
    </row>
    <row r="159" spans="1:8" ht="15.75">
      <c r="A159" s="206">
        <v>4</v>
      </c>
      <c r="B159" s="207">
        <v>345</v>
      </c>
      <c r="C159" s="201" t="s">
        <v>29</v>
      </c>
      <c r="D159" s="202" t="s">
        <v>750</v>
      </c>
      <c r="E159" s="203" t="s">
        <v>644</v>
      </c>
      <c r="F159" s="204">
        <v>0.02</v>
      </c>
      <c r="G159" s="205">
        <v>18.5</v>
      </c>
      <c r="H159" s="208">
        <f t="shared" si="20"/>
        <v>0.37</v>
      </c>
    </row>
    <row r="160" spans="1:8" ht="15.75">
      <c r="A160" s="206">
        <v>5</v>
      </c>
      <c r="B160" s="207">
        <v>1213</v>
      </c>
      <c r="C160" s="201" t="s">
        <v>29</v>
      </c>
      <c r="D160" s="202" t="s">
        <v>751</v>
      </c>
      <c r="E160" s="203" t="s">
        <v>145</v>
      </c>
      <c r="F160" s="204">
        <v>0.01</v>
      </c>
      <c r="G160" s="205">
        <v>17.649999999999999</v>
      </c>
      <c r="H160" s="208">
        <f t="shared" si="20"/>
        <v>0.17649999999999999</v>
      </c>
    </row>
    <row r="161" spans="1:8" ht="15.75">
      <c r="A161" s="206">
        <v>6</v>
      </c>
      <c r="B161" s="207">
        <v>5067</v>
      </c>
      <c r="C161" s="201" t="s">
        <v>29</v>
      </c>
      <c r="D161" s="202" t="s">
        <v>752</v>
      </c>
      <c r="E161" s="203" t="s">
        <v>644</v>
      </c>
      <c r="F161" s="204">
        <v>0.01</v>
      </c>
      <c r="G161" s="205">
        <v>11.96</v>
      </c>
      <c r="H161" s="208">
        <f t="shared" si="20"/>
        <v>0.11960000000000001</v>
      </c>
    </row>
    <row r="162" spans="1:8" ht="15.75">
      <c r="A162" s="206">
        <v>7</v>
      </c>
      <c r="B162" s="207">
        <v>6111</v>
      </c>
      <c r="C162" s="201" t="s">
        <v>29</v>
      </c>
      <c r="D162" s="202" t="s">
        <v>768</v>
      </c>
      <c r="E162" s="203" t="s">
        <v>145</v>
      </c>
      <c r="F162" s="204">
        <v>0.01</v>
      </c>
      <c r="G162" s="205">
        <v>14.03</v>
      </c>
      <c r="H162" s="208">
        <f t="shared" si="20"/>
        <v>0.14030000000000001</v>
      </c>
    </row>
    <row r="163" spans="1:8" ht="30.75" thickBot="1">
      <c r="A163" s="206">
        <v>8</v>
      </c>
      <c r="B163" s="207">
        <v>10567</v>
      </c>
      <c r="C163" s="201" t="s">
        <v>29</v>
      </c>
      <c r="D163" s="202" t="s">
        <v>753</v>
      </c>
      <c r="E163" s="203" t="s">
        <v>16</v>
      </c>
      <c r="F163" s="204">
        <v>0.1</v>
      </c>
      <c r="G163" s="205">
        <v>7.32</v>
      </c>
      <c r="H163" s="208">
        <f t="shared" si="20"/>
        <v>0.7320000000000001</v>
      </c>
    </row>
    <row r="164" spans="1:8" ht="18" thickBot="1">
      <c r="A164" s="386" t="s">
        <v>146</v>
      </c>
      <c r="B164" s="387"/>
      <c r="C164" s="387"/>
      <c r="D164" s="387"/>
      <c r="E164" s="387"/>
      <c r="F164" s="387"/>
      <c r="G164" s="388"/>
      <c r="H164" s="209">
        <f>SUM(H156:H163)</f>
        <v>4.6414</v>
      </c>
    </row>
    <row r="165" spans="1:8" ht="16.5" thickBot="1">
      <c r="A165" s="162"/>
      <c r="B165" s="197"/>
      <c r="C165" s="64"/>
      <c r="D165" s="198"/>
      <c r="E165" s="66"/>
      <c r="F165" s="67"/>
      <c r="G165" s="65"/>
      <c r="H165" s="163"/>
    </row>
    <row r="166" spans="1:8" ht="18" thickBot="1">
      <c r="A166" s="363"/>
      <c r="B166" s="364"/>
      <c r="C166" s="364"/>
      <c r="D166" s="364"/>
      <c r="E166" s="364"/>
      <c r="F166" s="364"/>
      <c r="G166" s="365"/>
      <c r="H166" s="72"/>
    </row>
    <row r="167" spans="1:8" ht="15.75" thickBot="1">
      <c r="A167" s="354" t="s">
        <v>727</v>
      </c>
      <c r="B167" s="355"/>
      <c r="C167" s="355"/>
      <c r="D167" s="355"/>
      <c r="E167" s="355"/>
      <c r="F167" s="355"/>
      <c r="G167" s="355"/>
      <c r="H167" s="356"/>
    </row>
    <row r="168" spans="1:8" ht="15">
      <c r="A168" s="357" t="s">
        <v>731</v>
      </c>
      <c r="B168" s="358"/>
      <c r="C168" s="358"/>
      <c r="D168" s="358"/>
      <c r="E168" s="358"/>
      <c r="F168" s="358"/>
      <c r="G168" s="358"/>
      <c r="H168" s="359"/>
    </row>
    <row r="169" spans="1:8">
      <c r="A169" s="68" t="s">
        <v>10</v>
      </c>
      <c r="B169" s="63" t="s">
        <v>24</v>
      </c>
      <c r="C169" s="63" t="s">
        <v>28</v>
      </c>
      <c r="D169" s="63" t="s">
        <v>140</v>
      </c>
      <c r="E169" s="63" t="s">
        <v>141</v>
      </c>
      <c r="F169" s="63" t="s">
        <v>142</v>
      </c>
      <c r="G169" s="63" t="s">
        <v>143</v>
      </c>
      <c r="H169" s="69" t="s">
        <v>144</v>
      </c>
    </row>
    <row r="170" spans="1:8" ht="15.75">
      <c r="A170" s="70">
        <v>1</v>
      </c>
      <c r="B170" s="196">
        <v>209</v>
      </c>
      <c r="C170" s="64" t="s">
        <v>30</v>
      </c>
      <c r="D170" s="198" t="s">
        <v>757</v>
      </c>
      <c r="E170" s="66" t="s">
        <v>755</v>
      </c>
      <c r="F170" s="67">
        <v>3</v>
      </c>
      <c r="G170" s="65">
        <v>0.72</v>
      </c>
      <c r="H170" s="71">
        <f>F170*G170</f>
        <v>2.16</v>
      </c>
    </row>
    <row r="171" spans="1:8" ht="15.75">
      <c r="A171" s="162">
        <v>2</v>
      </c>
      <c r="B171" s="197">
        <v>314</v>
      </c>
      <c r="C171" s="64" t="s">
        <v>30</v>
      </c>
      <c r="D171" s="198" t="s">
        <v>758</v>
      </c>
      <c r="E171" s="66" t="s">
        <v>755</v>
      </c>
      <c r="F171" s="67">
        <v>3</v>
      </c>
      <c r="G171" s="65">
        <v>0.64</v>
      </c>
      <c r="H171" s="163">
        <f t="shared" ref="H171:H180" si="21">F171*G171</f>
        <v>1.92</v>
      </c>
    </row>
    <row r="172" spans="1:8" ht="15.75">
      <c r="A172" s="162">
        <v>3</v>
      </c>
      <c r="B172" s="197">
        <v>414</v>
      </c>
      <c r="C172" s="64" t="s">
        <v>30</v>
      </c>
      <c r="D172" s="198" t="s">
        <v>759</v>
      </c>
      <c r="E172" s="66" t="s">
        <v>16</v>
      </c>
      <c r="F172" s="67">
        <v>1</v>
      </c>
      <c r="G172" s="65">
        <v>8.77</v>
      </c>
      <c r="H172" s="163">
        <f t="shared" si="21"/>
        <v>8.77</v>
      </c>
    </row>
    <row r="173" spans="1:8" ht="15.75">
      <c r="A173" s="162">
        <v>4</v>
      </c>
      <c r="B173" s="197">
        <v>663</v>
      </c>
      <c r="C173" s="64" t="s">
        <v>30</v>
      </c>
      <c r="D173" s="198" t="s">
        <v>760</v>
      </c>
      <c r="E173" s="66" t="s">
        <v>646</v>
      </c>
      <c r="F173" s="67">
        <v>1</v>
      </c>
      <c r="G173" s="65">
        <v>5</v>
      </c>
      <c r="H173" s="163">
        <f t="shared" si="21"/>
        <v>5</v>
      </c>
    </row>
    <row r="174" spans="1:8" ht="15.75">
      <c r="A174" s="162">
        <v>5</v>
      </c>
      <c r="B174" s="197">
        <v>865</v>
      </c>
      <c r="C174" s="64" t="s">
        <v>30</v>
      </c>
      <c r="D174" s="198" t="s">
        <v>761</v>
      </c>
      <c r="E174" s="66" t="s">
        <v>16</v>
      </c>
      <c r="F174" s="67">
        <v>1.5</v>
      </c>
      <c r="G174" s="65">
        <v>4.63</v>
      </c>
      <c r="H174" s="163">
        <f t="shared" si="21"/>
        <v>6.9450000000000003</v>
      </c>
    </row>
    <row r="175" spans="1:8" ht="30">
      <c r="A175" s="162">
        <v>6</v>
      </c>
      <c r="B175" s="197">
        <v>1094</v>
      </c>
      <c r="C175" s="64" t="s">
        <v>30</v>
      </c>
      <c r="D175" s="198" t="s">
        <v>762</v>
      </c>
      <c r="E175" s="66" t="s">
        <v>755</v>
      </c>
      <c r="F175" s="67">
        <v>1</v>
      </c>
      <c r="G175" s="65">
        <v>56</v>
      </c>
      <c r="H175" s="163">
        <f t="shared" si="21"/>
        <v>56</v>
      </c>
    </row>
    <row r="176" spans="1:8" ht="15.75">
      <c r="A176" s="162">
        <v>7</v>
      </c>
      <c r="B176" s="197">
        <v>4198</v>
      </c>
      <c r="C176" s="64" t="s">
        <v>30</v>
      </c>
      <c r="D176" s="198" t="s">
        <v>763</v>
      </c>
      <c r="E176" s="66" t="s">
        <v>755</v>
      </c>
      <c r="F176" s="67">
        <v>1</v>
      </c>
      <c r="G176" s="65">
        <v>330</v>
      </c>
      <c r="H176" s="163">
        <f t="shared" si="21"/>
        <v>330</v>
      </c>
    </row>
    <row r="177" spans="1:8" ht="15.75">
      <c r="A177" s="162">
        <v>8</v>
      </c>
      <c r="B177" s="197">
        <v>10394</v>
      </c>
      <c r="C177" s="64" t="s">
        <v>30</v>
      </c>
      <c r="D177" s="198" t="s">
        <v>764</v>
      </c>
      <c r="E177" s="66" t="s">
        <v>755</v>
      </c>
      <c r="F177" s="67">
        <v>1</v>
      </c>
      <c r="G177" s="65">
        <v>0.23</v>
      </c>
      <c r="H177" s="163">
        <f t="shared" si="21"/>
        <v>0.23</v>
      </c>
    </row>
    <row r="178" spans="1:8" ht="15.75">
      <c r="A178" s="162">
        <v>9</v>
      </c>
      <c r="B178" s="197">
        <v>868</v>
      </c>
      <c r="C178" s="64" t="s">
        <v>29</v>
      </c>
      <c r="D178" s="198" t="s">
        <v>765</v>
      </c>
      <c r="E178" s="66" t="s">
        <v>16</v>
      </c>
      <c r="F178" s="67">
        <v>2</v>
      </c>
      <c r="G178" s="65">
        <v>11.24</v>
      </c>
      <c r="H178" s="163">
        <f t="shared" si="21"/>
        <v>22.48</v>
      </c>
    </row>
    <row r="179" spans="1:8" ht="15.75">
      <c r="A179" s="162">
        <v>10</v>
      </c>
      <c r="B179" s="197">
        <v>88264</v>
      </c>
      <c r="C179" s="64" t="s">
        <v>29</v>
      </c>
      <c r="D179" s="211" t="s">
        <v>779</v>
      </c>
      <c r="E179" s="66" t="s">
        <v>145</v>
      </c>
      <c r="F179" s="67">
        <v>0.05</v>
      </c>
      <c r="G179" s="65">
        <v>21.51</v>
      </c>
      <c r="H179" s="163">
        <f t="shared" si="21"/>
        <v>1.0755000000000001</v>
      </c>
    </row>
    <row r="180" spans="1:8" ht="16.5" thickBot="1">
      <c r="A180" s="162">
        <v>11</v>
      </c>
      <c r="B180" s="197">
        <v>88316</v>
      </c>
      <c r="C180" s="64" t="s">
        <v>29</v>
      </c>
      <c r="D180" s="211" t="s">
        <v>612</v>
      </c>
      <c r="E180" s="66" t="s">
        <v>145</v>
      </c>
      <c r="F180" s="67">
        <v>0.1</v>
      </c>
      <c r="G180" s="65">
        <v>14.03</v>
      </c>
      <c r="H180" s="163">
        <f t="shared" si="21"/>
        <v>1.403</v>
      </c>
    </row>
    <row r="181" spans="1:8" ht="18" thickBot="1">
      <c r="A181" s="363" t="s">
        <v>146</v>
      </c>
      <c r="B181" s="364"/>
      <c r="C181" s="364"/>
      <c r="D181" s="364"/>
      <c r="E181" s="364"/>
      <c r="F181" s="364"/>
      <c r="G181" s="365"/>
      <c r="H181" s="72">
        <f>SUM(H170:H180)</f>
        <v>435.98350000000005</v>
      </c>
    </row>
    <row r="182" spans="1:8" ht="15.75" thickBot="1">
      <c r="A182" s="354" t="s">
        <v>728</v>
      </c>
      <c r="B182" s="355"/>
      <c r="C182" s="355"/>
      <c r="D182" s="355"/>
      <c r="E182" s="355"/>
      <c r="F182" s="355"/>
      <c r="G182" s="355"/>
      <c r="H182" s="356"/>
    </row>
    <row r="183" spans="1:8" ht="15">
      <c r="A183" s="357" t="s">
        <v>729</v>
      </c>
      <c r="B183" s="358"/>
      <c r="C183" s="358"/>
      <c r="D183" s="358"/>
      <c r="E183" s="358"/>
      <c r="F183" s="358"/>
      <c r="G183" s="358"/>
      <c r="H183" s="359"/>
    </row>
    <row r="184" spans="1:8">
      <c r="A184" s="68" t="s">
        <v>10</v>
      </c>
      <c r="B184" s="63" t="s">
        <v>24</v>
      </c>
      <c r="C184" s="63" t="s">
        <v>28</v>
      </c>
      <c r="D184" s="63" t="s">
        <v>140</v>
      </c>
      <c r="E184" s="63" t="s">
        <v>141</v>
      </c>
      <c r="F184" s="63" t="s">
        <v>142</v>
      </c>
      <c r="G184" s="63" t="s">
        <v>143</v>
      </c>
      <c r="H184" s="69" t="s">
        <v>144</v>
      </c>
    </row>
    <row r="185" spans="1:8" ht="15.75">
      <c r="A185" s="172"/>
      <c r="B185" s="169">
        <v>1997</v>
      </c>
      <c r="C185" s="169" t="s">
        <v>30</v>
      </c>
      <c r="D185" s="216" t="s">
        <v>815</v>
      </c>
      <c r="E185" s="169" t="s">
        <v>644</v>
      </c>
      <c r="F185" s="67">
        <v>5.0000000000000001E-3</v>
      </c>
      <c r="G185" s="243">
        <v>6.61</v>
      </c>
      <c r="H185" s="163">
        <f t="shared" ref="H185:H187" si="22">F185*G185</f>
        <v>3.3050000000000003E-2</v>
      </c>
    </row>
    <row r="186" spans="1:8" ht="15.75">
      <c r="A186" s="70">
        <v>1</v>
      </c>
      <c r="B186" s="196">
        <v>3</v>
      </c>
      <c r="C186" s="64" t="s">
        <v>30</v>
      </c>
      <c r="D186" s="242" t="s">
        <v>816</v>
      </c>
      <c r="E186" s="66" t="s">
        <v>18</v>
      </c>
      <c r="F186" s="67">
        <v>0.01</v>
      </c>
      <c r="G186" s="65">
        <v>7.9</v>
      </c>
      <c r="H186" s="163">
        <f t="shared" si="22"/>
        <v>7.9000000000000001E-2</v>
      </c>
    </row>
    <row r="187" spans="1:8" ht="16.5" thickBot="1">
      <c r="A187" s="162">
        <v>3</v>
      </c>
      <c r="B187" s="197">
        <v>88316</v>
      </c>
      <c r="C187" s="64" t="s">
        <v>29</v>
      </c>
      <c r="D187" s="211" t="s">
        <v>612</v>
      </c>
      <c r="E187" s="66" t="s">
        <v>145</v>
      </c>
      <c r="F187" s="67">
        <v>3.2000000000000001E-2</v>
      </c>
      <c r="G187" s="65">
        <v>14.03</v>
      </c>
      <c r="H187" s="163">
        <f t="shared" si="22"/>
        <v>0.44895999999999997</v>
      </c>
    </row>
    <row r="188" spans="1:8" ht="18" thickBot="1">
      <c r="A188" s="363" t="s">
        <v>146</v>
      </c>
      <c r="B188" s="364"/>
      <c r="C188" s="364"/>
      <c r="D188" s="364"/>
      <c r="E188" s="364"/>
      <c r="F188" s="364"/>
      <c r="G188" s="365"/>
      <c r="H188" s="72">
        <f>SUM(H186:H187)</f>
        <v>0.52795999999999998</v>
      </c>
    </row>
    <row r="189" spans="1:8" ht="15.75" thickBot="1">
      <c r="A189" s="354" t="s">
        <v>756</v>
      </c>
      <c r="B189" s="355"/>
      <c r="C189" s="355"/>
      <c r="D189" s="355"/>
      <c r="E189" s="355"/>
      <c r="F189" s="355"/>
      <c r="G189" s="355"/>
      <c r="H189" s="356"/>
    </row>
    <row r="190" spans="1:8" ht="15">
      <c r="A190" s="357" t="s">
        <v>732</v>
      </c>
      <c r="B190" s="358"/>
      <c r="C190" s="358"/>
      <c r="D190" s="358"/>
      <c r="E190" s="358"/>
      <c r="F190" s="358"/>
      <c r="G190" s="358"/>
      <c r="H190" s="359"/>
    </row>
    <row r="191" spans="1:8">
      <c r="A191" s="68" t="s">
        <v>10</v>
      </c>
      <c r="B191" s="63" t="s">
        <v>24</v>
      </c>
      <c r="C191" s="63" t="s">
        <v>28</v>
      </c>
      <c r="D191" s="63" t="s">
        <v>140</v>
      </c>
      <c r="E191" s="63" t="s">
        <v>141</v>
      </c>
      <c r="F191" s="63" t="s">
        <v>142</v>
      </c>
      <c r="G191" s="63" t="s">
        <v>143</v>
      </c>
      <c r="H191" s="69" t="s">
        <v>144</v>
      </c>
    </row>
    <row r="192" spans="1:8" ht="30">
      <c r="A192" s="70">
        <v>1</v>
      </c>
      <c r="B192" s="200" t="s">
        <v>746</v>
      </c>
      <c r="C192" s="64" t="s">
        <v>30</v>
      </c>
      <c r="D192" s="198" t="s">
        <v>733</v>
      </c>
      <c r="E192" s="66" t="s">
        <v>755</v>
      </c>
      <c r="F192" s="67">
        <v>1</v>
      </c>
      <c r="G192" s="65">
        <v>209.91</v>
      </c>
      <c r="H192" s="71">
        <f>F192*G192</f>
        <v>209.91</v>
      </c>
    </row>
    <row r="193" spans="1:8" ht="30">
      <c r="A193" s="162">
        <v>2</v>
      </c>
      <c r="B193" s="200" t="s">
        <v>747</v>
      </c>
      <c r="C193" s="64" t="s">
        <v>30</v>
      </c>
      <c r="D193" s="198" t="s">
        <v>734</v>
      </c>
      <c r="E193" s="66" t="s">
        <v>16</v>
      </c>
      <c r="F193" s="67">
        <v>7.5</v>
      </c>
      <c r="G193" s="65">
        <v>8.6300000000000008</v>
      </c>
      <c r="H193" s="163">
        <f t="shared" ref="H193:H204" si="23">F193*G193</f>
        <v>64.725000000000009</v>
      </c>
    </row>
    <row r="194" spans="1:8" ht="30">
      <c r="A194" s="162">
        <v>3</v>
      </c>
      <c r="B194" s="200" t="s">
        <v>748</v>
      </c>
      <c r="C194" s="64" t="s">
        <v>30</v>
      </c>
      <c r="D194" s="198" t="s">
        <v>735</v>
      </c>
      <c r="E194" s="66" t="s">
        <v>755</v>
      </c>
      <c r="F194" s="67">
        <v>2</v>
      </c>
      <c r="G194" s="65">
        <v>4.67</v>
      </c>
      <c r="H194" s="163">
        <f t="shared" si="23"/>
        <v>9.34</v>
      </c>
    </row>
    <row r="195" spans="1:8" ht="30">
      <c r="A195" s="162">
        <v>4</v>
      </c>
      <c r="B195" s="197">
        <v>371</v>
      </c>
      <c r="C195" s="64" t="s">
        <v>30</v>
      </c>
      <c r="D195" s="198" t="s">
        <v>736</v>
      </c>
      <c r="E195" s="66" t="s">
        <v>755</v>
      </c>
      <c r="F195" s="67">
        <v>4</v>
      </c>
      <c r="G195" s="65">
        <v>1.62</v>
      </c>
      <c r="H195" s="163">
        <f t="shared" si="23"/>
        <v>6.48</v>
      </c>
    </row>
    <row r="196" spans="1:8" ht="15.75">
      <c r="A196" s="162">
        <v>5</v>
      </c>
      <c r="B196" s="197">
        <v>681</v>
      </c>
      <c r="C196" s="64" t="s">
        <v>30</v>
      </c>
      <c r="D196" s="198" t="s">
        <v>737</v>
      </c>
      <c r="E196" s="66" t="s">
        <v>755</v>
      </c>
      <c r="F196" s="67">
        <v>1</v>
      </c>
      <c r="G196" s="65">
        <v>3</v>
      </c>
      <c r="H196" s="163">
        <f t="shared" si="23"/>
        <v>3</v>
      </c>
    </row>
    <row r="197" spans="1:8" ht="15.75">
      <c r="A197" s="162">
        <v>6</v>
      </c>
      <c r="B197" s="197">
        <v>2892</v>
      </c>
      <c r="C197" s="64" t="s">
        <v>30</v>
      </c>
      <c r="D197" s="198" t="s">
        <v>738</v>
      </c>
      <c r="E197" s="66" t="s">
        <v>755</v>
      </c>
      <c r="F197" s="67">
        <v>1</v>
      </c>
      <c r="G197" s="65">
        <v>3.89</v>
      </c>
      <c r="H197" s="163">
        <f t="shared" si="23"/>
        <v>3.89</v>
      </c>
    </row>
    <row r="198" spans="1:8" ht="15.75">
      <c r="A198" s="162">
        <v>7</v>
      </c>
      <c r="B198" s="197">
        <v>4429</v>
      </c>
      <c r="C198" s="64" t="s">
        <v>30</v>
      </c>
      <c r="D198" s="198" t="s">
        <v>739</v>
      </c>
      <c r="E198" s="66" t="s">
        <v>755</v>
      </c>
      <c r="F198" s="67">
        <v>1</v>
      </c>
      <c r="G198" s="65">
        <v>109.2</v>
      </c>
      <c r="H198" s="163">
        <f t="shared" si="23"/>
        <v>109.2</v>
      </c>
    </row>
    <row r="199" spans="1:8" ht="30">
      <c r="A199" s="162">
        <v>8</v>
      </c>
      <c r="B199" s="197">
        <v>7927</v>
      </c>
      <c r="C199" s="64" t="s">
        <v>30</v>
      </c>
      <c r="D199" s="198" t="s">
        <v>740</v>
      </c>
      <c r="E199" s="66" t="s">
        <v>755</v>
      </c>
      <c r="F199" s="67">
        <v>3</v>
      </c>
      <c r="G199" s="65">
        <v>1.65</v>
      </c>
      <c r="H199" s="163">
        <f t="shared" si="23"/>
        <v>4.9499999999999993</v>
      </c>
    </row>
    <row r="200" spans="1:8" ht="30">
      <c r="A200" s="162">
        <v>9</v>
      </c>
      <c r="B200" s="197">
        <v>9006</v>
      </c>
      <c r="C200" s="64" t="s">
        <v>30</v>
      </c>
      <c r="D200" s="198" t="s">
        <v>741</v>
      </c>
      <c r="E200" s="66" t="s">
        <v>755</v>
      </c>
      <c r="F200" s="67">
        <v>15</v>
      </c>
      <c r="G200" s="65">
        <v>13.17</v>
      </c>
      <c r="H200" s="163">
        <f t="shared" si="23"/>
        <v>197.55</v>
      </c>
    </row>
    <row r="201" spans="1:8" ht="30">
      <c r="A201" s="162">
        <v>10</v>
      </c>
      <c r="B201" s="200" t="s">
        <v>749</v>
      </c>
      <c r="C201" s="64" t="s">
        <v>30</v>
      </c>
      <c r="D201" s="198" t="s">
        <v>742</v>
      </c>
      <c r="E201" s="66" t="s">
        <v>755</v>
      </c>
      <c r="F201" s="67">
        <v>1</v>
      </c>
      <c r="G201" s="65">
        <v>443</v>
      </c>
      <c r="H201" s="163">
        <f t="shared" si="23"/>
        <v>443</v>
      </c>
    </row>
    <row r="202" spans="1:8" ht="15.75">
      <c r="A202" s="162">
        <v>11</v>
      </c>
      <c r="B202" s="197">
        <v>9379</v>
      </c>
      <c r="C202" s="64" t="s">
        <v>30</v>
      </c>
      <c r="D202" s="198" t="s">
        <v>743</v>
      </c>
      <c r="E202" s="66" t="s">
        <v>755</v>
      </c>
      <c r="F202" s="67">
        <v>1</v>
      </c>
      <c r="G202" s="65">
        <v>33.700000000000003</v>
      </c>
      <c r="H202" s="163">
        <f t="shared" si="23"/>
        <v>33.700000000000003</v>
      </c>
    </row>
    <row r="203" spans="1:8" ht="30">
      <c r="A203" s="162">
        <v>12</v>
      </c>
      <c r="B203" s="197">
        <v>9391</v>
      </c>
      <c r="C203" s="64" t="s">
        <v>30</v>
      </c>
      <c r="D203" s="198" t="s">
        <v>744</v>
      </c>
      <c r="E203" s="66" t="s">
        <v>644</v>
      </c>
      <c r="F203" s="67">
        <v>0.25</v>
      </c>
      <c r="G203" s="65">
        <v>54.11</v>
      </c>
      <c r="H203" s="163">
        <f t="shared" si="23"/>
        <v>13.5275</v>
      </c>
    </row>
    <row r="204" spans="1:8" ht="30.75" thickBot="1">
      <c r="A204" s="162">
        <v>13</v>
      </c>
      <c r="B204" s="197">
        <v>11141</v>
      </c>
      <c r="C204" s="64" t="s">
        <v>30</v>
      </c>
      <c r="D204" s="198" t="s">
        <v>745</v>
      </c>
      <c r="E204" s="66" t="s">
        <v>755</v>
      </c>
      <c r="F204" s="67">
        <v>1</v>
      </c>
      <c r="G204" s="65">
        <v>32.04</v>
      </c>
      <c r="H204" s="163">
        <f t="shared" si="23"/>
        <v>32.04</v>
      </c>
    </row>
    <row r="205" spans="1:8" ht="18" thickBot="1">
      <c r="A205" s="363" t="s">
        <v>146</v>
      </c>
      <c r="B205" s="364"/>
      <c r="C205" s="364"/>
      <c r="D205" s="364"/>
      <c r="E205" s="364"/>
      <c r="F205" s="364"/>
      <c r="G205" s="365"/>
      <c r="H205" s="72">
        <f>SUM(H192:H204)</f>
        <v>1131.3125</v>
      </c>
    </row>
    <row r="206" spans="1:8" ht="15.75" thickBot="1">
      <c r="A206" s="354" t="s">
        <v>781</v>
      </c>
      <c r="B206" s="355"/>
      <c r="C206" s="355"/>
      <c r="D206" s="355"/>
      <c r="E206" s="355"/>
      <c r="F206" s="355"/>
      <c r="G206" s="355"/>
      <c r="H206" s="356"/>
    </row>
    <row r="207" spans="1:8" ht="15">
      <c r="A207" s="357" t="s">
        <v>782</v>
      </c>
      <c r="B207" s="358"/>
      <c r="C207" s="358"/>
      <c r="D207" s="358"/>
      <c r="E207" s="358"/>
      <c r="F207" s="358"/>
      <c r="G207" s="358"/>
      <c r="H207" s="359"/>
    </row>
    <row r="208" spans="1:8">
      <c r="A208" s="68" t="s">
        <v>10</v>
      </c>
      <c r="B208" s="63" t="s">
        <v>24</v>
      </c>
      <c r="C208" s="63" t="s">
        <v>28</v>
      </c>
      <c r="D208" s="63" t="s">
        <v>140</v>
      </c>
      <c r="E208" s="63" t="s">
        <v>141</v>
      </c>
      <c r="F208" s="63" t="s">
        <v>142</v>
      </c>
      <c r="G208" s="63" t="s">
        <v>143</v>
      </c>
      <c r="H208" s="69" t="s">
        <v>144</v>
      </c>
    </row>
    <row r="209" spans="1:8" ht="25.5">
      <c r="A209" s="169">
        <v>1</v>
      </c>
      <c r="B209" s="169">
        <v>370</v>
      </c>
      <c r="C209" s="169" t="s">
        <v>29</v>
      </c>
      <c r="D209" s="215" t="s">
        <v>783</v>
      </c>
      <c r="E209" s="169" t="s">
        <v>18</v>
      </c>
      <c r="F209" s="219">
        <v>5.0000000000000001E-3</v>
      </c>
      <c r="G209" s="169">
        <v>67</v>
      </c>
      <c r="H209" s="222">
        <f>F209*G209</f>
        <v>0.33500000000000002</v>
      </c>
    </row>
    <row r="210" spans="1:8" ht="38.25">
      <c r="A210" s="169">
        <v>2</v>
      </c>
      <c r="B210" s="169">
        <v>4059</v>
      </c>
      <c r="C210" s="169" t="s">
        <v>29</v>
      </c>
      <c r="D210" s="215" t="s">
        <v>804</v>
      </c>
      <c r="E210" s="169" t="s">
        <v>18</v>
      </c>
      <c r="F210" s="221">
        <v>0.03</v>
      </c>
      <c r="G210" s="169">
        <v>249.29</v>
      </c>
      <c r="H210" s="222">
        <f t="shared" ref="H210:H215" si="24">F210*G210</f>
        <v>7.4786999999999999</v>
      </c>
    </row>
    <row r="211" spans="1:8">
      <c r="A211" s="169">
        <v>3</v>
      </c>
      <c r="B211" s="169">
        <v>88309</v>
      </c>
      <c r="C211" s="169" t="s">
        <v>29</v>
      </c>
      <c r="D211" s="216" t="s">
        <v>427</v>
      </c>
      <c r="E211" s="169" t="s">
        <v>145</v>
      </c>
      <c r="F211" s="220">
        <v>0.03</v>
      </c>
      <c r="G211" s="169">
        <v>17.72</v>
      </c>
      <c r="H211" s="222">
        <f t="shared" si="24"/>
        <v>0.53159999999999996</v>
      </c>
    </row>
    <row r="212" spans="1:8">
      <c r="A212" s="169">
        <v>4</v>
      </c>
      <c r="B212" s="169">
        <v>88316</v>
      </c>
      <c r="C212" s="169" t="s">
        <v>29</v>
      </c>
      <c r="D212" s="216" t="s">
        <v>612</v>
      </c>
      <c r="E212" s="169" t="s">
        <v>145</v>
      </c>
      <c r="F212" s="220">
        <v>0.05</v>
      </c>
      <c r="G212" s="169">
        <v>14.03</v>
      </c>
      <c r="H212" s="222">
        <f t="shared" si="24"/>
        <v>0.70150000000000001</v>
      </c>
    </row>
    <row r="213" spans="1:8" ht="38.25">
      <c r="A213" s="169">
        <v>5</v>
      </c>
      <c r="B213" s="169">
        <v>92961</v>
      </c>
      <c r="C213" s="169" t="s">
        <v>29</v>
      </c>
      <c r="D213" s="215" t="s">
        <v>818</v>
      </c>
      <c r="E213" s="169" t="s">
        <v>793</v>
      </c>
      <c r="F213" s="220">
        <v>0.02</v>
      </c>
      <c r="G213" s="169">
        <v>6.13</v>
      </c>
      <c r="H213" s="222">
        <f t="shared" si="24"/>
        <v>0.1226</v>
      </c>
    </row>
    <row r="214" spans="1:8" ht="38.25">
      <c r="A214" s="169">
        <v>6</v>
      </c>
      <c r="B214" s="169">
        <v>92960</v>
      </c>
      <c r="C214" s="169" t="s">
        <v>29</v>
      </c>
      <c r="D214" s="215" t="s">
        <v>817</v>
      </c>
      <c r="E214" s="169" t="s">
        <v>792</v>
      </c>
      <c r="F214" s="220">
        <v>0.02</v>
      </c>
      <c r="G214" s="169">
        <v>18.36</v>
      </c>
      <c r="H214" s="222">
        <f t="shared" si="24"/>
        <v>0.36719999999999997</v>
      </c>
    </row>
    <row r="215" spans="1:8" ht="25.5">
      <c r="A215" s="169">
        <v>7</v>
      </c>
      <c r="B215" s="169">
        <v>88629</v>
      </c>
      <c r="C215" s="169" t="s">
        <v>29</v>
      </c>
      <c r="D215" s="215" t="s">
        <v>784</v>
      </c>
      <c r="E215" s="169" t="s">
        <v>18</v>
      </c>
      <c r="F215" s="221">
        <v>2E-3</v>
      </c>
      <c r="G215" s="169">
        <v>416.77</v>
      </c>
      <c r="H215" s="222">
        <f t="shared" si="24"/>
        <v>0.83353999999999995</v>
      </c>
    </row>
    <row r="216" spans="1:8" ht="16.5" thickBot="1">
      <c r="A216" s="360" t="s">
        <v>146</v>
      </c>
      <c r="B216" s="361"/>
      <c r="C216" s="361"/>
      <c r="D216" s="361"/>
      <c r="E216" s="361"/>
      <c r="F216" s="361"/>
      <c r="G216" s="362"/>
      <c r="H216" s="229">
        <f>SUM(H209:H215)</f>
        <v>10.370139999999999</v>
      </c>
    </row>
    <row r="217" spans="1:8" ht="15.75" thickBot="1">
      <c r="A217" s="354" t="s">
        <v>794</v>
      </c>
      <c r="B217" s="355"/>
      <c r="C217" s="355"/>
      <c r="D217" s="355"/>
      <c r="E217" s="355"/>
      <c r="F217" s="355"/>
      <c r="G217" s="355"/>
      <c r="H217" s="356"/>
    </row>
    <row r="218" spans="1:8" ht="15">
      <c r="A218" s="357" t="s">
        <v>797</v>
      </c>
      <c r="B218" s="358"/>
      <c r="C218" s="358"/>
      <c r="D218" s="358"/>
      <c r="E218" s="358"/>
      <c r="F218" s="358"/>
      <c r="G218" s="358"/>
      <c r="H218" s="359"/>
    </row>
    <row r="219" spans="1:8" ht="15" customHeight="1">
      <c r="A219" s="68" t="s">
        <v>10</v>
      </c>
      <c r="B219" s="63" t="s">
        <v>24</v>
      </c>
      <c r="C219" s="63" t="s">
        <v>28</v>
      </c>
      <c r="D219" s="63" t="s">
        <v>140</v>
      </c>
      <c r="E219" s="63" t="s">
        <v>141</v>
      </c>
      <c r="F219" s="63" t="s">
        <v>142</v>
      </c>
      <c r="G219" s="63" t="s">
        <v>143</v>
      </c>
      <c r="H219" s="69" t="s">
        <v>144</v>
      </c>
    </row>
    <row r="220" spans="1:8" ht="25.5">
      <c r="A220" s="227">
        <v>1</v>
      </c>
      <c r="B220" s="169">
        <v>370</v>
      </c>
      <c r="C220" s="169" t="s">
        <v>29</v>
      </c>
      <c r="D220" s="215" t="s">
        <v>783</v>
      </c>
      <c r="E220" s="169" t="s">
        <v>18</v>
      </c>
      <c r="F220" s="217">
        <v>0.05</v>
      </c>
      <c r="G220" s="217">
        <v>67</v>
      </c>
      <c r="H220" s="226">
        <f>F220*G220</f>
        <v>3.35</v>
      </c>
    </row>
    <row r="221" spans="1:8" ht="25.5">
      <c r="A221" s="227">
        <v>2</v>
      </c>
      <c r="B221" s="169">
        <v>4741</v>
      </c>
      <c r="C221" s="169" t="s">
        <v>29</v>
      </c>
      <c r="D221" s="215" t="s">
        <v>785</v>
      </c>
      <c r="E221" s="169" t="s">
        <v>18</v>
      </c>
      <c r="F221" s="230">
        <v>5.0000000000000001E-3</v>
      </c>
      <c r="G221" s="217">
        <v>66.63</v>
      </c>
      <c r="H221" s="226">
        <f t="shared" ref="H221:H228" si="25">F221*G221</f>
        <v>0.33315</v>
      </c>
    </row>
    <row r="222" spans="1:8" ht="63.75">
      <c r="A222" s="227">
        <v>3</v>
      </c>
      <c r="B222" s="169">
        <v>36156</v>
      </c>
      <c r="C222" s="169" t="s">
        <v>29</v>
      </c>
      <c r="D222" s="215" t="s">
        <v>786</v>
      </c>
      <c r="E222" s="169" t="s">
        <v>19</v>
      </c>
      <c r="F222" s="217">
        <v>1</v>
      </c>
      <c r="G222" s="217">
        <v>40.049999999999997</v>
      </c>
      <c r="H222" s="226">
        <f t="shared" si="25"/>
        <v>40.049999999999997</v>
      </c>
    </row>
    <row r="223" spans="1:8" ht="15" customHeight="1">
      <c r="A223" s="227">
        <v>4</v>
      </c>
      <c r="B223" s="169">
        <v>88260</v>
      </c>
      <c r="C223" s="169" t="s">
        <v>29</v>
      </c>
      <c r="D223" s="216" t="s">
        <v>787</v>
      </c>
      <c r="E223" s="169" t="s">
        <v>145</v>
      </c>
      <c r="F223" s="217">
        <v>0.05</v>
      </c>
      <c r="G223" s="217">
        <v>18.07</v>
      </c>
      <c r="H223" s="226">
        <f t="shared" si="25"/>
        <v>0.90350000000000008</v>
      </c>
    </row>
    <row r="224" spans="1:8" ht="15" customHeight="1">
      <c r="A224" s="227">
        <v>5</v>
      </c>
      <c r="B224" s="169">
        <v>88316</v>
      </c>
      <c r="C224" s="169" t="s">
        <v>29</v>
      </c>
      <c r="D224" s="216" t="s">
        <v>612</v>
      </c>
      <c r="E224" s="169" t="s">
        <v>145</v>
      </c>
      <c r="F224" s="217">
        <v>0.05</v>
      </c>
      <c r="G224" s="217">
        <v>14.03</v>
      </c>
      <c r="H224" s="226">
        <f t="shared" si="25"/>
        <v>0.70150000000000001</v>
      </c>
    </row>
    <row r="225" spans="1:8" ht="38.25">
      <c r="A225" s="227">
        <v>6</v>
      </c>
      <c r="B225" s="169">
        <v>91277</v>
      </c>
      <c r="C225" s="169" t="s">
        <v>29</v>
      </c>
      <c r="D225" s="215" t="s">
        <v>788</v>
      </c>
      <c r="E225" s="169" t="s">
        <v>792</v>
      </c>
      <c r="F225" s="230">
        <v>4.0000000000000001E-3</v>
      </c>
      <c r="G225" s="217">
        <v>4.6100000000000003</v>
      </c>
      <c r="H225" s="226">
        <f t="shared" si="25"/>
        <v>1.8440000000000002E-2</v>
      </c>
    </row>
    <row r="226" spans="1:8" ht="38.25">
      <c r="A226" s="227">
        <v>7</v>
      </c>
      <c r="B226" s="169">
        <v>91278</v>
      </c>
      <c r="C226" s="169" t="s">
        <v>29</v>
      </c>
      <c r="D226" s="215" t="s">
        <v>789</v>
      </c>
      <c r="E226" s="169" t="s">
        <v>793</v>
      </c>
      <c r="F226" s="244">
        <v>0.05</v>
      </c>
      <c r="G226" s="217">
        <v>0.55000000000000004</v>
      </c>
      <c r="H226" s="226">
        <f t="shared" si="25"/>
        <v>2.7500000000000004E-2</v>
      </c>
    </row>
    <row r="227" spans="1:8" ht="63" customHeight="1">
      <c r="A227" s="227">
        <v>8</v>
      </c>
      <c r="B227" s="169">
        <v>91283</v>
      </c>
      <c r="C227" s="169" t="s">
        <v>29</v>
      </c>
      <c r="D227" s="215" t="s">
        <v>790</v>
      </c>
      <c r="E227" s="169" t="s">
        <v>792</v>
      </c>
      <c r="F227" s="244">
        <v>0.01</v>
      </c>
      <c r="G227" s="217">
        <v>9.7100000000000009</v>
      </c>
      <c r="H227" s="226">
        <f t="shared" si="25"/>
        <v>9.7100000000000006E-2</v>
      </c>
    </row>
    <row r="228" spans="1:8" ht="70.5" customHeight="1">
      <c r="A228" s="227">
        <v>9</v>
      </c>
      <c r="B228" s="169">
        <v>91285</v>
      </c>
      <c r="C228" s="169" t="s">
        <v>29</v>
      </c>
      <c r="D228" s="215" t="s">
        <v>791</v>
      </c>
      <c r="E228" s="169" t="s">
        <v>793</v>
      </c>
      <c r="F228" s="217">
        <v>4.9500000000000002E-2</v>
      </c>
      <c r="G228" s="217">
        <v>0.64</v>
      </c>
      <c r="H228" s="226">
        <f t="shared" si="25"/>
        <v>3.168E-2</v>
      </c>
    </row>
    <row r="229" spans="1:8" ht="15" customHeight="1">
      <c r="A229" s="361" t="s">
        <v>146</v>
      </c>
      <c r="B229" s="361"/>
      <c r="C229" s="361"/>
      <c r="D229" s="361"/>
      <c r="E229" s="361"/>
      <c r="F229" s="361"/>
      <c r="G229" s="362"/>
      <c r="H229" s="228">
        <f>SUM(H220:H228)</f>
        <v>45.512869999999999</v>
      </c>
    </row>
    <row r="230" spans="1:8" ht="15" customHeight="1" thickBot="1">
      <c r="A230" s="232"/>
      <c r="B230" s="232"/>
      <c r="C230" s="232"/>
      <c r="D230" s="232"/>
      <c r="E230" s="232"/>
      <c r="F230" s="232"/>
      <c r="G230" s="232"/>
      <c r="H230" s="233"/>
    </row>
    <row r="231" spans="1:8" ht="15" customHeight="1" thickBot="1">
      <c r="A231" s="354" t="s">
        <v>795</v>
      </c>
      <c r="B231" s="355"/>
      <c r="C231" s="355"/>
      <c r="D231" s="355"/>
      <c r="E231" s="355"/>
      <c r="F231" s="355"/>
      <c r="G231" s="355"/>
      <c r="H231" s="356"/>
    </row>
    <row r="232" spans="1:8" ht="15" customHeight="1">
      <c r="A232" s="357" t="s">
        <v>796</v>
      </c>
      <c r="B232" s="358"/>
      <c r="C232" s="358"/>
      <c r="D232" s="358"/>
      <c r="E232" s="358"/>
      <c r="F232" s="358"/>
      <c r="G232" s="358"/>
      <c r="H232" s="359"/>
    </row>
    <row r="233" spans="1:8" ht="15" customHeight="1">
      <c r="A233" s="68" t="s">
        <v>10</v>
      </c>
      <c r="B233" s="63" t="s">
        <v>24</v>
      </c>
      <c r="C233" s="63" t="s">
        <v>28</v>
      </c>
      <c r="D233" s="63" t="s">
        <v>140</v>
      </c>
      <c r="E233" s="63" t="s">
        <v>141</v>
      </c>
      <c r="F233" s="63" t="s">
        <v>142</v>
      </c>
      <c r="G233" s="63" t="s">
        <v>143</v>
      </c>
      <c r="H233" s="69" t="s">
        <v>144</v>
      </c>
    </row>
    <row r="234" spans="1:8" ht="25.5">
      <c r="A234" s="236">
        <v>1</v>
      </c>
      <c r="B234" s="236">
        <v>370</v>
      </c>
      <c r="C234" s="236" t="s">
        <v>29</v>
      </c>
      <c r="D234" s="235" t="s">
        <v>783</v>
      </c>
      <c r="E234" s="236" t="s">
        <v>18</v>
      </c>
      <c r="F234" s="234">
        <v>0.05</v>
      </c>
      <c r="G234" s="234">
        <v>67</v>
      </c>
      <c r="H234" s="218">
        <f>F234*G234</f>
        <v>3.35</v>
      </c>
    </row>
    <row r="235" spans="1:8" ht="25.5">
      <c r="A235" s="236">
        <v>2</v>
      </c>
      <c r="B235" s="236">
        <v>4741</v>
      </c>
      <c r="C235" s="236" t="s">
        <v>29</v>
      </c>
      <c r="D235" s="235" t="s">
        <v>785</v>
      </c>
      <c r="E235" s="236" t="s">
        <v>18</v>
      </c>
      <c r="F235" s="234">
        <v>5.0000000000000001E-3</v>
      </c>
      <c r="G235" s="234">
        <v>66.63</v>
      </c>
      <c r="H235" s="247">
        <f t="shared" ref="H235:H242" si="26">F235*G235</f>
        <v>0.33315</v>
      </c>
    </row>
    <row r="236" spans="1:8" ht="63.75">
      <c r="A236" s="236">
        <v>3</v>
      </c>
      <c r="B236" s="236">
        <v>36156</v>
      </c>
      <c r="C236" s="236" t="s">
        <v>29</v>
      </c>
      <c r="D236" s="235" t="s">
        <v>798</v>
      </c>
      <c r="E236" s="236" t="s">
        <v>19</v>
      </c>
      <c r="F236" s="234">
        <v>1</v>
      </c>
      <c r="G236" s="234">
        <v>35.479999999999997</v>
      </c>
      <c r="H236" s="218">
        <f t="shared" si="26"/>
        <v>35.479999999999997</v>
      </c>
    </row>
    <row r="237" spans="1:8" ht="15" customHeight="1">
      <c r="A237" s="236">
        <v>4</v>
      </c>
      <c r="B237" s="236">
        <v>88260</v>
      </c>
      <c r="C237" s="236" t="s">
        <v>29</v>
      </c>
      <c r="D237" s="235" t="s">
        <v>787</v>
      </c>
      <c r="E237" s="236" t="s">
        <v>145</v>
      </c>
      <c r="F237" s="234">
        <v>0.05</v>
      </c>
      <c r="G237" s="234">
        <v>18.07</v>
      </c>
      <c r="H237" s="218">
        <f t="shared" si="26"/>
        <v>0.90350000000000008</v>
      </c>
    </row>
    <row r="238" spans="1:8" ht="15" customHeight="1">
      <c r="A238" s="236">
        <v>5</v>
      </c>
      <c r="B238" s="236">
        <v>88316</v>
      </c>
      <c r="C238" s="236" t="s">
        <v>29</v>
      </c>
      <c r="D238" s="235" t="s">
        <v>612</v>
      </c>
      <c r="E238" s="236" t="s">
        <v>145</v>
      </c>
      <c r="F238" s="234">
        <v>0.05</v>
      </c>
      <c r="G238" s="234">
        <v>14.03</v>
      </c>
      <c r="H238" s="218">
        <f t="shared" si="26"/>
        <v>0.70150000000000001</v>
      </c>
    </row>
    <row r="239" spans="1:8" ht="38.25">
      <c r="A239" s="236">
        <v>6</v>
      </c>
      <c r="B239" s="236">
        <v>91277</v>
      </c>
      <c r="C239" s="236" t="s">
        <v>29</v>
      </c>
      <c r="D239" s="235" t="s">
        <v>788</v>
      </c>
      <c r="E239" s="236" t="s">
        <v>792</v>
      </c>
      <c r="F239" s="246">
        <v>4.0000000000000001E-3</v>
      </c>
      <c r="G239" s="234">
        <v>4.6100000000000003</v>
      </c>
      <c r="H239" s="218">
        <f t="shared" si="26"/>
        <v>1.8440000000000002E-2</v>
      </c>
    </row>
    <row r="240" spans="1:8" ht="38.25">
      <c r="A240" s="236">
        <v>7</v>
      </c>
      <c r="B240" s="236">
        <v>91278</v>
      </c>
      <c r="C240" s="236" t="s">
        <v>29</v>
      </c>
      <c r="D240" s="235" t="s">
        <v>789</v>
      </c>
      <c r="E240" s="236" t="s">
        <v>793</v>
      </c>
      <c r="F240" s="234">
        <v>5.6000000000000001E-2</v>
      </c>
      <c r="G240" s="234">
        <v>0.55000000000000004</v>
      </c>
      <c r="H240" s="218">
        <f t="shared" si="26"/>
        <v>3.0800000000000004E-2</v>
      </c>
    </row>
    <row r="241" spans="1:8" ht="62.25" customHeight="1">
      <c r="A241" s="236">
        <v>8</v>
      </c>
      <c r="B241" s="236">
        <v>91283</v>
      </c>
      <c r="C241" s="236" t="s">
        <v>29</v>
      </c>
      <c r="D241" s="235" t="s">
        <v>790</v>
      </c>
      <c r="E241" s="236" t="s">
        <v>792</v>
      </c>
      <c r="F241" s="245">
        <v>1.2999999999999999E-2</v>
      </c>
      <c r="G241" s="234">
        <v>9.7100000000000009</v>
      </c>
      <c r="H241" s="218">
        <f t="shared" si="26"/>
        <v>0.12623000000000001</v>
      </c>
    </row>
    <row r="242" spans="1:8" ht="61.5" customHeight="1">
      <c r="A242" s="236">
        <v>9</v>
      </c>
      <c r="B242" s="236">
        <v>91285</v>
      </c>
      <c r="C242" s="236" t="s">
        <v>29</v>
      </c>
      <c r="D242" s="235" t="s">
        <v>791</v>
      </c>
      <c r="E242" s="236" t="s">
        <v>793</v>
      </c>
      <c r="F242" s="234">
        <v>0.05</v>
      </c>
      <c r="G242" s="234">
        <v>0.64</v>
      </c>
      <c r="H242" s="218">
        <f t="shared" si="26"/>
        <v>3.2000000000000001E-2</v>
      </c>
    </row>
    <row r="243" spans="1:8" ht="15" customHeight="1">
      <c r="A243" s="360" t="s">
        <v>146</v>
      </c>
      <c r="B243" s="361"/>
      <c r="C243" s="361"/>
      <c r="D243" s="361"/>
      <c r="E243" s="361"/>
      <c r="F243" s="361"/>
      <c r="G243" s="362"/>
      <c r="H243" s="237">
        <f>SUM(H234:H242)</f>
        <v>40.975619999999992</v>
      </c>
    </row>
    <row r="244" spans="1:8" ht="15" customHeight="1" thickBot="1">
      <c r="A244" s="223"/>
      <c r="B244" s="224"/>
      <c r="C244" s="224"/>
      <c r="D244" s="224"/>
      <c r="E244" s="224"/>
      <c r="F244" s="224"/>
      <c r="G244" s="225"/>
      <c r="H244" s="237"/>
    </row>
    <row r="245" spans="1:8" ht="15" customHeight="1" thickBot="1">
      <c r="A245" s="354" t="s">
        <v>799</v>
      </c>
      <c r="B245" s="355"/>
      <c r="C245" s="355"/>
      <c r="D245" s="355"/>
      <c r="E245" s="355"/>
      <c r="F245" s="355"/>
      <c r="G245" s="355"/>
      <c r="H245" s="356"/>
    </row>
    <row r="246" spans="1:8" ht="15" customHeight="1">
      <c r="A246" s="357" t="s">
        <v>800</v>
      </c>
      <c r="B246" s="358"/>
      <c r="C246" s="358"/>
      <c r="D246" s="358"/>
      <c r="E246" s="358"/>
      <c r="F246" s="358"/>
      <c r="G246" s="358"/>
      <c r="H246" s="359"/>
    </row>
    <row r="247" spans="1:8" ht="15" customHeight="1">
      <c r="A247" s="68" t="s">
        <v>10</v>
      </c>
      <c r="B247" s="63" t="s">
        <v>24</v>
      </c>
      <c r="C247" s="63" t="s">
        <v>28</v>
      </c>
      <c r="D247" s="63" t="s">
        <v>140</v>
      </c>
      <c r="E247" s="63" t="s">
        <v>141</v>
      </c>
      <c r="F247" s="63" t="s">
        <v>142</v>
      </c>
      <c r="G247" s="63" t="s">
        <v>143</v>
      </c>
      <c r="H247" s="69" t="s">
        <v>144</v>
      </c>
    </row>
    <row r="248" spans="1:8" ht="15" customHeight="1">
      <c r="A248" s="236">
        <v>1</v>
      </c>
      <c r="B248" s="234">
        <v>3777</v>
      </c>
      <c r="C248" s="236" t="s">
        <v>29</v>
      </c>
      <c r="D248" s="238" t="s">
        <v>801</v>
      </c>
      <c r="E248" s="234" t="s">
        <v>19</v>
      </c>
      <c r="F248" s="239">
        <v>1</v>
      </c>
      <c r="G248" s="234">
        <v>1.35</v>
      </c>
      <c r="H248" s="240">
        <f>F248*G248</f>
        <v>1.35</v>
      </c>
    </row>
    <row r="249" spans="1:8" ht="25.5">
      <c r="A249" s="236">
        <v>2</v>
      </c>
      <c r="B249" s="234">
        <v>4517</v>
      </c>
      <c r="C249" s="236" t="s">
        <v>29</v>
      </c>
      <c r="D249" s="235" t="s">
        <v>802</v>
      </c>
      <c r="E249" s="234" t="s">
        <v>16</v>
      </c>
      <c r="F249" s="252">
        <v>0.183</v>
      </c>
      <c r="G249" s="234">
        <v>2.13</v>
      </c>
      <c r="H249" s="240">
        <f t="shared" ref="H249:H254" si="27">F249*G249</f>
        <v>0.38978999999999997</v>
      </c>
    </row>
    <row r="250" spans="1:8" ht="38.25">
      <c r="A250" s="236">
        <v>3</v>
      </c>
      <c r="B250" s="234">
        <v>7156</v>
      </c>
      <c r="C250" s="236" t="s">
        <v>29</v>
      </c>
      <c r="D250" s="235" t="s">
        <v>803</v>
      </c>
      <c r="E250" s="234" t="s">
        <v>19</v>
      </c>
      <c r="F250" s="239">
        <v>1</v>
      </c>
      <c r="G250" s="234">
        <v>16.55</v>
      </c>
      <c r="H250" s="240">
        <f t="shared" si="27"/>
        <v>16.55</v>
      </c>
    </row>
    <row r="251" spans="1:8" ht="38.25">
      <c r="A251" s="236">
        <v>4</v>
      </c>
      <c r="B251" s="234">
        <v>34492</v>
      </c>
      <c r="C251" s="236" t="s">
        <v>29</v>
      </c>
      <c r="D251" s="235" t="s">
        <v>804</v>
      </c>
      <c r="E251" s="234" t="s">
        <v>18</v>
      </c>
      <c r="F251" s="239">
        <v>0.05</v>
      </c>
      <c r="G251" s="234">
        <v>249.29</v>
      </c>
      <c r="H251" s="240">
        <f t="shared" si="27"/>
        <v>12.464500000000001</v>
      </c>
    </row>
    <row r="252" spans="1:8" ht="25.5">
      <c r="A252" s="236">
        <v>5</v>
      </c>
      <c r="B252" s="234">
        <v>88262</v>
      </c>
      <c r="C252" s="236" t="s">
        <v>29</v>
      </c>
      <c r="D252" s="235" t="s">
        <v>805</v>
      </c>
      <c r="E252" s="234" t="s">
        <v>145</v>
      </c>
      <c r="F252" s="239">
        <v>0.1</v>
      </c>
      <c r="G252" s="234">
        <v>17.649999999999999</v>
      </c>
      <c r="H252" s="240">
        <f t="shared" si="27"/>
        <v>1.7649999999999999</v>
      </c>
    </row>
    <row r="253" spans="1:8" ht="15" customHeight="1">
      <c r="A253" s="236">
        <v>6</v>
      </c>
      <c r="B253" s="234">
        <v>88309</v>
      </c>
      <c r="C253" s="236" t="s">
        <v>29</v>
      </c>
      <c r="D253" s="238" t="s">
        <v>427</v>
      </c>
      <c r="E253" s="234" t="s">
        <v>145</v>
      </c>
      <c r="F253" s="239">
        <v>0.05</v>
      </c>
      <c r="G253" s="234">
        <v>17.72</v>
      </c>
      <c r="H253" s="240">
        <f t="shared" si="27"/>
        <v>0.88600000000000001</v>
      </c>
    </row>
    <row r="254" spans="1:8" ht="15" customHeight="1">
      <c r="A254" s="236">
        <v>7</v>
      </c>
      <c r="B254" s="234">
        <v>88316</v>
      </c>
      <c r="C254" s="236" t="s">
        <v>29</v>
      </c>
      <c r="D254" s="238" t="s">
        <v>612</v>
      </c>
      <c r="E254" s="234" t="s">
        <v>145</v>
      </c>
      <c r="F254" s="239">
        <v>0.03</v>
      </c>
      <c r="G254" s="234">
        <v>14.03</v>
      </c>
      <c r="H254" s="240">
        <f t="shared" si="27"/>
        <v>0.42089999999999994</v>
      </c>
    </row>
    <row r="255" spans="1:8" ht="15" customHeight="1">
      <c r="A255" s="360" t="s">
        <v>146</v>
      </c>
      <c r="B255" s="361"/>
      <c r="C255" s="361"/>
      <c r="D255" s="361"/>
      <c r="E255" s="361"/>
      <c r="F255" s="361"/>
      <c r="G255" s="362"/>
      <c r="H255" s="237">
        <f>SUM(H248:H254)</f>
        <v>33.826190000000004</v>
      </c>
    </row>
    <row r="256" spans="1:8" ht="15" customHeight="1">
      <c r="A256" s="232"/>
      <c r="B256" s="232"/>
      <c r="C256" s="232"/>
      <c r="D256" s="232"/>
      <c r="E256" s="232"/>
      <c r="F256" s="232"/>
      <c r="G256" s="232"/>
      <c r="H256" s="237"/>
    </row>
    <row r="257" spans="1:8" ht="17.25">
      <c r="A257" s="213"/>
      <c r="B257" s="213"/>
      <c r="C257" s="213"/>
      <c r="D257" s="235"/>
      <c r="E257" s="213"/>
      <c r="F257" s="213"/>
      <c r="G257" s="213"/>
      <c r="H257" s="214"/>
    </row>
    <row r="258" spans="1:8">
      <c r="A258" s="279" t="s">
        <v>187</v>
      </c>
      <c r="B258" s="280"/>
      <c r="C258" s="280"/>
      <c r="D258" s="366"/>
      <c r="E258" s="368" t="s">
        <v>105</v>
      </c>
      <c r="F258" s="271"/>
      <c r="G258" s="271"/>
      <c r="H258" s="272"/>
    </row>
    <row r="259" spans="1:8">
      <c r="A259" s="279"/>
      <c r="B259" s="280"/>
      <c r="C259" s="280"/>
      <c r="D259" s="366"/>
      <c r="E259" s="368"/>
      <c r="F259" s="271"/>
      <c r="G259" s="271"/>
      <c r="H259" s="272"/>
    </row>
    <row r="260" spans="1:8">
      <c r="A260" s="279"/>
      <c r="B260" s="280"/>
      <c r="C260" s="280"/>
      <c r="D260" s="366"/>
      <c r="E260" s="368"/>
      <c r="F260" s="271"/>
      <c r="G260" s="271"/>
      <c r="H260" s="272"/>
    </row>
    <row r="261" spans="1:8">
      <c r="A261" s="279"/>
      <c r="B261" s="280"/>
      <c r="C261" s="280"/>
      <c r="D261" s="366"/>
      <c r="E261" s="368"/>
      <c r="F261" s="271"/>
      <c r="G261" s="271"/>
      <c r="H261" s="272"/>
    </row>
    <row r="262" spans="1:8">
      <c r="A262" s="279"/>
      <c r="B262" s="280"/>
      <c r="C262" s="280"/>
      <c r="D262" s="366"/>
      <c r="E262" s="368"/>
      <c r="F262" s="271"/>
      <c r="G262" s="271"/>
      <c r="H262" s="272"/>
    </row>
    <row r="263" spans="1:8" ht="13.5" thickBot="1">
      <c r="A263" s="282"/>
      <c r="B263" s="283"/>
      <c r="C263" s="283"/>
      <c r="D263" s="367"/>
      <c r="E263" s="369"/>
      <c r="F263" s="274"/>
      <c r="G263" s="274"/>
      <c r="H263" s="275"/>
    </row>
  </sheetData>
  <mergeCells count="91">
    <mergeCell ref="A183:H183"/>
    <mergeCell ref="A188:G188"/>
    <mergeCell ref="A243:G243"/>
    <mergeCell ref="A217:H217"/>
    <mergeCell ref="A229:G229"/>
    <mergeCell ref="A231:H231"/>
    <mergeCell ref="A232:H232"/>
    <mergeCell ref="A218:H218"/>
    <mergeCell ref="A106:G106"/>
    <mergeCell ref="A108:H108"/>
    <mergeCell ref="A109:H109"/>
    <mergeCell ref="A142:G142"/>
    <mergeCell ref="A164:G164"/>
    <mergeCell ref="B111:C111"/>
    <mergeCell ref="A144:H144"/>
    <mergeCell ref="A145:H145"/>
    <mergeCell ref="A100:H100"/>
    <mergeCell ref="A26:H26"/>
    <mergeCell ref="A30:G30"/>
    <mergeCell ref="A49:H49"/>
    <mergeCell ref="A50:H50"/>
    <mergeCell ref="B52:C52"/>
    <mergeCell ref="A57:G57"/>
    <mergeCell ref="A59:H59"/>
    <mergeCell ref="A60:H60"/>
    <mergeCell ref="A75:G75"/>
    <mergeCell ref="A77:H77"/>
    <mergeCell ref="A99:H99"/>
    <mergeCell ref="A23:G23"/>
    <mergeCell ref="A39:H39"/>
    <mergeCell ref="A40:H40"/>
    <mergeCell ref="A47:G47"/>
    <mergeCell ref="A136:H136"/>
    <mergeCell ref="A88:H88"/>
    <mergeCell ref="A89:H89"/>
    <mergeCell ref="A97:G97"/>
    <mergeCell ref="A67:G67"/>
    <mergeCell ref="A78:H78"/>
    <mergeCell ref="B80:C80"/>
    <mergeCell ref="B81:C81"/>
    <mergeCell ref="A86:G86"/>
    <mergeCell ref="A69:H69"/>
    <mergeCell ref="A70:H70"/>
    <mergeCell ref="A25:H25"/>
    <mergeCell ref="A1:H1"/>
    <mergeCell ref="A2:H2"/>
    <mergeCell ref="G4:H4"/>
    <mergeCell ref="G5:H6"/>
    <mergeCell ref="A8:H8"/>
    <mergeCell ref="A4:D4"/>
    <mergeCell ref="A5:D5"/>
    <mergeCell ref="A6:D6"/>
    <mergeCell ref="E4:F4"/>
    <mergeCell ref="E5:F6"/>
    <mergeCell ref="A10:H10"/>
    <mergeCell ref="A11:H11"/>
    <mergeCell ref="A16:G16"/>
    <mergeCell ref="A18:H18"/>
    <mergeCell ref="A19:H19"/>
    <mergeCell ref="A258:D263"/>
    <mergeCell ref="E258:H263"/>
    <mergeCell ref="A32:H32"/>
    <mergeCell ref="A115:G115"/>
    <mergeCell ref="A117:H117"/>
    <mergeCell ref="A118:H118"/>
    <mergeCell ref="A124:G124"/>
    <mergeCell ref="A126:H126"/>
    <mergeCell ref="A127:H127"/>
    <mergeCell ref="A133:G133"/>
    <mergeCell ref="A135:H135"/>
    <mergeCell ref="A33:H33"/>
    <mergeCell ref="A37:G37"/>
    <mergeCell ref="A151:G151"/>
    <mergeCell ref="B138:C138"/>
    <mergeCell ref="B102:C102"/>
    <mergeCell ref="A245:H245"/>
    <mergeCell ref="A246:H246"/>
    <mergeCell ref="A255:G255"/>
    <mergeCell ref="A189:H189"/>
    <mergeCell ref="A153:H153"/>
    <mergeCell ref="A154:H154"/>
    <mergeCell ref="A166:G166"/>
    <mergeCell ref="A167:H167"/>
    <mergeCell ref="A206:H206"/>
    <mergeCell ref="A207:H207"/>
    <mergeCell ref="A216:G216"/>
    <mergeCell ref="A168:H168"/>
    <mergeCell ref="A190:H190"/>
    <mergeCell ref="A205:G205"/>
    <mergeCell ref="A181:G181"/>
    <mergeCell ref="A182:H182"/>
  </mergeCells>
  <phoneticPr fontId="15" type="noConversion"/>
  <pageMargins left="0.511811024" right="0.511811024" top="0.78740157499999996" bottom="0.78740157499999996" header="0.31496062000000002" footer="0.31496062000000002"/>
  <pageSetup paperSize="9" scale="67" orientation="portrait" verticalDpi="300" r:id="rId1"/>
  <rowBreaks count="2" manualBreakCount="2">
    <brk id="57" max="7" man="1"/>
    <brk id="106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view="pageBreakPreview" topLeftCell="A43" zoomScaleNormal="90" zoomScaleSheetLayoutView="100" workbookViewId="0">
      <selection activeCell="A18" sqref="A18:G18"/>
    </sheetView>
  </sheetViews>
  <sheetFormatPr defaultRowHeight="12.75"/>
  <cols>
    <col min="1" max="1" width="6.42578125" style="124" customWidth="1"/>
    <col min="2" max="2" width="46.5703125" style="149" customWidth="1"/>
    <col min="3" max="3" width="14.42578125" style="124" customWidth="1"/>
    <col min="4" max="7" width="20.7109375" style="4" customWidth="1"/>
    <col min="8" max="8" width="5.7109375" style="123" bestFit="1" customWidth="1"/>
    <col min="9" max="9" width="13" style="123" customWidth="1"/>
    <col min="10" max="16384" width="9.140625" style="123"/>
  </cols>
  <sheetData>
    <row r="1" spans="1:7">
      <c r="A1" s="389" t="s">
        <v>55</v>
      </c>
      <c r="B1" s="389"/>
      <c r="C1" s="389"/>
      <c r="D1" s="389"/>
      <c r="E1" s="389"/>
      <c r="F1" s="389"/>
      <c r="G1" s="389"/>
    </row>
    <row r="2" spans="1:7" ht="18">
      <c r="A2" s="390" t="s">
        <v>177</v>
      </c>
      <c r="B2" s="390"/>
      <c r="C2" s="390"/>
      <c r="D2" s="390"/>
      <c r="E2" s="390"/>
      <c r="F2" s="390"/>
      <c r="G2" s="390"/>
    </row>
    <row r="3" spans="1:7" ht="8.25" customHeight="1" thickBot="1">
      <c r="B3" s="124"/>
      <c r="D3" s="124"/>
      <c r="E3" s="124"/>
      <c r="F3" s="124"/>
      <c r="G3" s="124"/>
    </row>
    <row r="4" spans="1:7" ht="28.5" customHeight="1">
      <c r="A4" s="305" t="s">
        <v>459</v>
      </c>
      <c r="B4" s="306"/>
      <c r="C4" s="306"/>
      <c r="D4" s="306"/>
      <c r="E4" s="307"/>
      <c r="F4" s="86" t="s">
        <v>725</v>
      </c>
      <c r="G4" s="87" t="s">
        <v>769</v>
      </c>
    </row>
    <row r="5" spans="1:7" ht="12.75" customHeight="1">
      <c r="A5" s="393" t="s">
        <v>458</v>
      </c>
      <c r="B5" s="394"/>
      <c r="C5" s="394"/>
      <c r="D5" s="394"/>
      <c r="E5" s="395"/>
      <c r="F5" s="336" t="s">
        <v>14</v>
      </c>
      <c r="G5" s="391">
        <f>'BDI (2)'!E24</f>
        <v>0.2009</v>
      </c>
    </row>
    <row r="6" spans="1:7" ht="13.5" thickBot="1">
      <c r="A6" s="396" t="s">
        <v>754</v>
      </c>
      <c r="B6" s="397"/>
      <c r="C6" s="397"/>
      <c r="D6" s="397"/>
      <c r="E6" s="398"/>
      <c r="F6" s="337"/>
      <c r="G6" s="392"/>
    </row>
    <row r="7" spans="1:7" ht="15.75" customHeight="1" thickBot="1">
      <c r="A7" s="125"/>
      <c r="B7" s="125"/>
      <c r="C7" s="125"/>
      <c r="D7" s="11"/>
      <c r="E7" s="11"/>
      <c r="F7" s="11"/>
      <c r="G7" s="126"/>
    </row>
    <row r="8" spans="1:7" ht="15.75" customHeight="1" thickBot="1">
      <c r="A8" s="344" t="s">
        <v>130</v>
      </c>
      <c r="B8" s="345"/>
      <c r="C8" s="345"/>
      <c r="D8" s="345"/>
      <c r="E8" s="345"/>
      <c r="F8" s="345"/>
      <c r="G8" s="346"/>
    </row>
    <row r="9" spans="1:7" ht="12.75" customHeight="1">
      <c r="A9" s="403" t="s">
        <v>10</v>
      </c>
      <c r="B9" s="403" t="s">
        <v>11</v>
      </c>
      <c r="C9" s="404" t="s">
        <v>125</v>
      </c>
      <c r="D9" s="55" t="s">
        <v>120</v>
      </c>
      <c r="E9" s="55" t="s">
        <v>123</v>
      </c>
      <c r="F9" s="55" t="s">
        <v>124</v>
      </c>
      <c r="G9" s="55" t="s">
        <v>609</v>
      </c>
    </row>
    <row r="10" spans="1:7" ht="12.75" customHeight="1">
      <c r="A10" s="403"/>
      <c r="B10" s="403"/>
      <c r="C10" s="405"/>
      <c r="D10" s="55" t="s">
        <v>121</v>
      </c>
      <c r="E10" s="55" t="s">
        <v>121</v>
      </c>
      <c r="F10" s="55" t="s">
        <v>121</v>
      </c>
      <c r="G10" s="55" t="s">
        <v>121</v>
      </c>
    </row>
    <row r="11" spans="1:7" ht="12.75" customHeight="1">
      <c r="A11" s="403"/>
      <c r="B11" s="403"/>
      <c r="C11" s="406"/>
      <c r="D11" s="127" t="s">
        <v>122</v>
      </c>
      <c r="E11" s="127" t="s">
        <v>122</v>
      </c>
      <c r="F11" s="127" t="s">
        <v>122</v>
      </c>
      <c r="G11" s="127" t="s">
        <v>122</v>
      </c>
    </row>
    <row r="12" spans="1:7" ht="6" customHeight="1">
      <c r="A12" s="128"/>
      <c r="B12" s="129"/>
      <c r="C12" s="130"/>
      <c r="D12" s="131"/>
      <c r="E12" s="131"/>
      <c r="F12" s="131"/>
      <c r="G12" s="132"/>
    </row>
    <row r="13" spans="1:7" ht="6" customHeight="1">
      <c r="A13" s="128"/>
      <c r="B13" s="129"/>
      <c r="C13" s="130"/>
      <c r="D13" s="131"/>
      <c r="E13" s="131"/>
      <c r="F13" s="131"/>
      <c r="G13" s="132"/>
    </row>
    <row r="14" spans="1:7" ht="6" customHeight="1" thickBot="1">
      <c r="A14" s="128"/>
      <c r="B14" s="129"/>
      <c r="C14" s="130"/>
      <c r="D14" s="131"/>
      <c r="E14" s="131"/>
      <c r="F14" s="131"/>
      <c r="G14" s="132"/>
    </row>
    <row r="15" spans="1:7" ht="19.5" customHeight="1" thickBot="1">
      <c r="A15" s="421" t="s">
        <v>718</v>
      </c>
      <c r="B15" s="422"/>
      <c r="C15" s="422"/>
      <c r="D15" s="422"/>
      <c r="E15" s="422"/>
      <c r="F15" s="422"/>
      <c r="G15" s="423"/>
    </row>
    <row r="16" spans="1:7" s="134" customFormat="1" ht="12" customHeight="1">
      <c r="A16" s="407">
        <v>0</v>
      </c>
      <c r="B16" s="408" t="str">
        <f>'ORÇ. REFORMA'!D11</f>
        <v xml:space="preserve">ADMINISTRAÇÃO DA OBRA                                </v>
      </c>
      <c r="C16" s="151">
        <f>'ORÇ. REFORMA'!J13</f>
        <v>7675.5268909200013</v>
      </c>
      <c r="D16" s="152">
        <f>$C$16*D17</f>
        <v>1918.8817227300003</v>
      </c>
      <c r="E16" s="152">
        <f>$C$16*E17</f>
        <v>1918.8817227300003</v>
      </c>
      <c r="F16" s="152">
        <f t="shared" ref="F16:G16" si="0">$C$16*F17</f>
        <v>1918.8817227300003</v>
      </c>
      <c r="G16" s="164">
        <f t="shared" si="0"/>
        <v>1918.8817227300003</v>
      </c>
    </row>
    <row r="17" spans="1:10" ht="13.5" customHeight="1" thickBot="1">
      <c r="A17" s="400"/>
      <c r="B17" s="402"/>
      <c r="C17" s="135">
        <f>SUM(D17:G17)</f>
        <v>1</v>
      </c>
      <c r="D17" s="136">
        <v>0.25</v>
      </c>
      <c r="E17" s="136">
        <v>0.25</v>
      </c>
      <c r="F17" s="136">
        <v>0.25</v>
      </c>
      <c r="G17" s="137">
        <v>0.25</v>
      </c>
      <c r="I17" s="138">
        <f>1-C17</f>
        <v>0</v>
      </c>
      <c r="J17" s="139"/>
    </row>
    <row r="18" spans="1:10" ht="19.5" customHeight="1" thickBot="1">
      <c r="A18" s="421" t="s">
        <v>416</v>
      </c>
      <c r="B18" s="422"/>
      <c r="C18" s="422"/>
      <c r="D18" s="422"/>
      <c r="E18" s="422"/>
      <c r="F18" s="422"/>
      <c r="G18" s="423"/>
    </row>
    <row r="19" spans="1:10" ht="12.75" customHeight="1">
      <c r="A19" s="399" t="s">
        <v>34</v>
      </c>
      <c r="B19" s="401" t="str">
        <f>'ORÇ. REFORMA'!D17</f>
        <v xml:space="preserve">SERVICOS PRELIMINARES                                        </v>
      </c>
      <c r="C19" s="133">
        <f>'ORÇ. REFORMA'!J23</f>
        <v>6290.1554626362004</v>
      </c>
      <c r="D19" s="59">
        <f>$C$19*D20</f>
        <v>6290.1554626362004</v>
      </c>
      <c r="E19" s="59">
        <f>$C$19*E20</f>
        <v>0</v>
      </c>
      <c r="F19" s="59">
        <f t="shared" ref="F19:G19" si="1">$C$19*F20</f>
        <v>0</v>
      </c>
      <c r="G19" s="165">
        <f t="shared" si="1"/>
        <v>0</v>
      </c>
      <c r="I19" s="138"/>
    </row>
    <row r="20" spans="1:10" ht="13.5" thickBot="1">
      <c r="A20" s="400"/>
      <c r="B20" s="402"/>
      <c r="C20" s="140">
        <f>SUM(D20:G20)</f>
        <v>1</v>
      </c>
      <c r="D20" s="136">
        <v>1</v>
      </c>
      <c r="E20" s="144"/>
      <c r="F20" s="144"/>
      <c r="G20" s="141"/>
      <c r="I20" s="138">
        <f>1-C20</f>
        <v>0</v>
      </c>
    </row>
    <row r="21" spans="1:10" ht="12.75" customHeight="1">
      <c r="A21" s="399" t="s">
        <v>190</v>
      </c>
      <c r="B21" s="401" t="str">
        <f>'ORÇ. REFORMA'!D24</f>
        <v>PASSEIO</v>
      </c>
      <c r="C21" s="133">
        <f>'ORÇ. REFORMA'!J42</f>
        <v>29708.059009877918</v>
      </c>
      <c r="D21" s="59">
        <f>$C$21*D22</f>
        <v>29708.059009877918</v>
      </c>
      <c r="E21" s="59">
        <f>$C$21*E22</f>
        <v>0</v>
      </c>
      <c r="F21" s="59">
        <f t="shared" ref="F21:G21" si="2">$C$21*F22</f>
        <v>0</v>
      </c>
      <c r="G21" s="165">
        <f t="shared" si="2"/>
        <v>0</v>
      </c>
      <c r="I21" s="138"/>
    </row>
    <row r="22" spans="1:10" ht="13.5" thickBot="1">
      <c r="A22" s="400"/>
      <c r="B22" s="402"/>
      <c r="C22" s="140">
        <f>SUM(D22:G22)</f>
        <v>1</v>
      </c>
      <c r="D22" s="136">
        <v>1</v>
      </c>
      <c r="E22" s="144"/>
      <c r="F22" s="142"/>
      <c r="G22" s="141"/>
      <c r="I22" s="138">
        <f>1-C22</f>
        <v>0</v>
      </c>
    </row>
    <row r="23" spans="1:10">
      <c r="A23" s="399" t="s">
        <v>192</v>
      </c>
      <c r="B23" s="401" t="str">
        <f>'ORÇ. REFORMA'!D43</f>
        <v>INSTALAÇÕES ELÉTRICA</v>
      </c>
      <c r="C23" s="133">
        <f>'ORÇ. REFORMA'!J56</f>
        <v>11211.413858700002</v>
      </c>
      <c r="D23" s="59">
        <f>$C$23*D24</f>
        <v>11211.413858700002</v>
      </c>
      <c r="E23" s="59">
        <f>$C$23*E24</f>
        <v>0</v>
      </c>
      <c r="F23" s="59">
        <f t="shared" ref="F23:G23" si="3">$C$23*F24</f>
        <v>0</v>
      </c>
      <c r="G23" s="165">
        <f t="shared" si="3"/>
        <v>0</v>
      </c>
      <c r="I23" s="138"/>
    </row>
    <row r="24" spans="1:10" ht="13.5" thickBot="1">
      <c r="A24" s="400"/>
      <c r="B24" s="402"/>
      <c r="C24" s="140">
        <f>SUM(D24:G24)</f>
        <v>1</v>
      </c>
      <c r="D24" s="136">
        <v>1</v>
      </c>
      <c r="E24" s="144"/>
      <c r="F24" s="144"/>
      <c r="G24" s="143"/>
      <c r="I24" s="138"/>
    </row>
    <row r="25" spans="1:10">
      <c r="A25" s="399" t="s">
        <v>194</v>
      </c>
      <c r="B25" s="401" t="str">
        <f>'ORÇ. REFORMA'!D57</f>
        <v>SERVIÇOS COMPLEMENTARES</v>
      </c>
      <c r="C25" s="133">
        <f>'ORÇ. REFORMA'!J59</f>
        <v>206.87672334156002</v>
      </c>
      <c r="D25" s="59">
        <f>$C$25*D26</f>
        <v>206.87672334156002</v>
      </c>
      <c r="E25" s="59">
        <f>$C$25*E26</f>
        <v>0</v>
      </c>
      <c r="F25" s="59">
        <f t="shared" ref="F25:G25" si="4">$C$25*F26</f>
        <v>0</v>
      </c>
      <c r="G25" s="165">
        <f t="shared" si="4"/>
        <v>0</v>
      </c>
      <c r="I25" s="138"/>
    </row>
    <row r="26" spans="1:10" ht="13.5" thickBot="1">
      <c r="A26" s="400"/>
      <c r="B26" s="402"/>
      <c r="C26" s="140">
        <f>SUM(D26:G26)</f>
        <v>1</v>
      </c>
      <c r="D26" s="136">
        <v>1</v>
      </c>
      <c r="E26" s="144"/>
      <c r="F26" s="144"/>
      <c r="G26" s="143"/>
      <c r="I26" s="138"/>
    </row>
    <row r="27" spans="1:10" ht="19.5" customHeight="1" thickBot="1">
      <c r="A27" s="421" t="s">
        <v>420</v>
      </c>
      <c r="B27" s="422"/>
      <c r="C27" s="422"/>
      <c r="D27" s="422"/>
      <c r="E27" s="422"/>
      <c r="F27" s="422"/>
      <c r="G27" s="423"/>
    </row>
    <row r="28" spans="1:10">
      <c r="A28" s="399" t="s">
        <v>35</v>
      </c>
      <c r="B28" s="401" t="str">
        <f>'ORÇ. REFORMA'!D65</f>
        <v xml:space="preserve">SERVICOS PRELIMINARES                                        </v>
      </c>
      <c r="C28" s="133">
        <f>'ORÇ. REFORMA'!J70</f>
        <v>4803.0123035580009</v>
      </c>
      <c r="D28" s="59">
        <f>$C$28*D29</f>
        <v>0</v>
      </c>
      <c r="E28" s="59">
        <f>$C$28*E29</f>
        <v>4803.0123035580009</v>
      </c>
      <c r="F28" s="59">
        <f t="shared" ref="F28:G28" si="5">$C$28*F29</f>
        <v>0</v>
      </c>
      <c r="G28" s="165">
        <f t="shared" si="5"/>
        <v>0</v>
      </c>
      <c r="I28" s="138"/>
    </row>
    <row r="29" spans="1:10" ht="13.5" thickBot="1">
      <c r="A29" s="400"/>
      <c r="B29" s="402"/>
      <c r="C29" s="140">
        <f>SUM(D29:G29)</f>
        <v>1</v>
      </c>
      <c r="D29" s="144"/>
      <c r="E29" s="136">
        <v>1</v>
      </c>
      <c r="F29" s="144"/>
      <c r="G29" s="141"/>
      <c r="I29" s="138"/>
    </row>
    <row r="30" spans="1:10">
      <c r="A30" s="399" t="s">
        <v>36</v>
      </c>
      <c r="B30" s="401" t="str">
        <f>'ORÇ. REFORMA'!D71</f>
        <v>PASSEIO</v>
      </c>
      <c r="C30" s="133">
        <f>'ORÇ. REFORMA'!J89</f>
        <v>30418.63628823651</v>
      </c>
      <c r="D30" s="59">
        <f>$C$30*D31</f>
        <v>0</v>
      </c>
      <c r="E30" s="59">
        <f>$C$30*E31</f>
        <v>30418.63628823651</v>
      </c>
      <c r="F30" s="59">
        <f t="shared" ref="F30:G30" si="6">$C$30*F31</f>
        <v>0</v>
      </c>
      <c r="G30" s="165">
        <f t="shared" si="6"/>
        <v>0</v>
      </c>
      <c r="I30" s="138"/>
    </row>
    <row r="31" spans="1:10" ht="13.5" thickBot="1">
      <c r="A31" s="400"/>
      <c r="B31" s="402"/>
      <c r="C31" s="140">
        <f>SUM(D31:G31)</f>
        <v>1</v>
      </c>
      <c r="D31" s="144"/>
      <c r="E31" s="136">
        <v>1</v>
      </c>
      <c r="F31" s="142"/>
      <c r="G31" s="141"/>
      <c r="I31" s="138"/>
    </row>
    <row r="32" spans="1:10">
      <c r="A32" s="399" t="s">
        <v>113</v>
      </c>
      <c r="B32" s="401" t="str">
        <f>'ORÇ. REFORMA'!D90</f>
        <v>INSTALAÇÕES ELÉTRICA</v>
      </c>
      <c r="C32" s="133">
        <f>'ORÇ. REFORMA'!J107</f>
        <v>12680.264190839998</v>
      </c>
      <c r="D32" s="59">
        <f>$C$32*D33</f>
        <v>0</v>
      </c>
      <c r="E32" s="59">
        <f>$C$32*E33</f>
        <v>12680.264190839998</v>
      </c>
      <c r="F32" s="59">
        <f t="shared" ref="F32:G32" si="7">$C$32*F33</f>
        <v>0</v>
      </c>
      <c r="G32" s="165">
        <f t="shared" si="7"/>
        <v>0</v>
      </c>
      <c r="I32" s="138"/>
    </row>
    <row r="33" spans="1:9" ht="13.5" thickBot="1">
      <c r="A33" s="400"/>
      <c r="B33" s="402"/>
      <c r="C33" s="140">
        <f>SUM(D33:G33)</f>
        <v>1</v>
      </c>
      <c r="D33" s="144"/>
      <c r="E33" s="136">
        <v>1</v>
      </c>
      <c r="F33" s="144"/>
      <c r="G33" s="143"/>
      <c r="I33" s="138"/>
    </row>
    <row r="34" spans="1:9">
      <c r="A34" s="399" t="s">
        <v>114</v>
      </c>
      <c r="B34" s="401" t="str">
        <f>'ORÇ. REFORMA'!D108</f>
        <v>QUIOSQUE</v>
      </c>
      <c r="C34" s="133">
        <f>'ORÇ. REFORMA'!J171</f>
        <v>34284.927648132943</v>
      </c>
      <c r="D34" s="59">
        <f>$C$34*D35</f>
        <v>0</v>
      </c>
      <c r="E34" s="59">
        <f>$C$34*E35</f>
        <v>34284.927648132943</v>
      </c>
      <c r="F34" s="59">
        <f t="shared" ref="F34:G34" si="8">$C$34*F35</f>
        <v>0</v>
      </c>
      <c r="G34" s="165">
        <f t="shared" si="8"/>
        <v>0</v>
      </c>
      <c r="I34" s="138"/>
    </row>
    <row r="35" spans="1:9" ht="13.5" thickBot="1">
      <c r="A35" s="400"/>
      <c r="B35" s="402"/>
      <c r="C35" s="140">
        <f>SUM(D35:G35)</f>
        <v>1</v>
      </c>
      <c r="D35" s="144"/>
      <c r="E35" s="136">
        <v>1</v>
      </c>
      <c r="F35" s="144"/>
      <c r="G35" s="143"/>
      <c r="I35" s="138"/>
    </row>
    <row r="36" spans="1:9">
      <c r="A36" s="399" t="s">
        <v>115</v>
      </c>
      <c r="B36" s="401" t="str">
        <f>'ORÇ. REFORMA'!D172</f>
        <v>SERVIÇOS COMPLEMENTARES</v>
      </c>
      <c r="C36" s="133">
        <f>'ORÇ. REFORMA'!J182</f>
        <v>1699.9174273836004</v>
      </c>
      <c r="D36" s="59">
        <f>$C$36*D37</f>
        <v>0</v>
      </c>
      <c r="E36" s="59">
        <f>$C$36*E37</f>
        <v>1699.9174273836004</v>
      </c>
      <c r="F36" s="59">
        <f t="shared" ref="F36:G36" si="9">$C$36*F37</f>
        <v>0</v>
      </c>
      <c r="G36" s="165">
        <f t="shared" si="9"/>
        <v>0</v>
      </c>
      <c r="I36" s="138"/>
    </row>
    <row r="37" spans="1:9" ht="13.5" thickBot="1">
      <c r="A37" s="400"/>
      <c r="B37" s="402"/>
      <c r="C37" s="140">
        <f>SUM(D37:G37)</f>
        <v>1</v>
      </c>
      <c r="D37" s="144"/>
      <c r="E37" s="137">
        <v>1</v>
      </c>
      <c r="F37" s="144"/>
      <c r="G37" s="143"/>
      <c r="I37" s="138"/>
    </row>
    <row r="38" spans="1:9" ht="19.5" customHeight="1" thickBot="1">
      <c r="A38" s="421" t="s">
        <v>426</v>
      </c>
      <c r="B38" s="422"/>
      <c r="C38" s="422"/>
      <c r="D38" s="422"/>
      <c r="E38" s="422"/>
      <c r="F38" s="422"/>
      <c r="G38" s="423"/>
    </row>
    <row r="39" spans="1:9">
      <c r="A39" s="399" t="s">
        <v>37</v>
      </c>
      <c r="B39" s="401" t="str">
        <f>'ORÇ. REFORMA'!D189</f>
        <v xml:space="preserve">SERVICOS PRELIMINARES                                        </v>
      </c>
      <c r="C39" s="133">
        <f>'ORÇ. REFORMA'!J194</f>
        <v>6666.7170401622006</v>
      </c>
      <c r="D39" s="59">
        <f>$C$39*D40</f>
        <v>0</v>
      </c>
      <c r="E39" s="59">
        <f>$C$39*E40</f>
        <v>0</v>
      </c>
      <c r="F39" s="59">
        <f t="shared" ref="F39:G39" si="10">$C$39*F40</f>
        <v>6666.7170401622006</v>
      </c>
      <c r="G39" s="165">
        <f t="shared" si="10"/>
        <v>0</v>
      </c>
      <c r="I39" s="138"/>
    </row>
    <row r="40" spans="1:9" ht="13.5" thickBot="1">
      <c r="A40" s="400"/>
      <c r="B40" s="402"/>
      <c r="C40" s="140">
        <f>SUM(D40:G40)</f>
        <v>1</v>
      </c>
      <c r="D40" s="144"/>
      <c r="E40" s="144"/>
      <c r="F40" s="136">
        <v>1</v>
      </c>
      <c r="G40" s="141"/>
      <c r="I40" s="138"/>
    </row>
    <row r="41" spans="1:9">
      <c r="A41" s="399" t="s">
        <v>199</v>
      </c>
      <c r="B41" s="401" t="str">
        <f>'ORÇ. REFORMA'!D195</f>
        <v>PASSEIO</v>
      </c>
      <c r="C41" s="133">
        <f>'ORÇ. REFORMA'!J215</f>
        <v>40147.206639900607</v>
      </c>
      <c r="D41" s="59">
        <f>$C$41*D42</f>
        <v>0</v>
      </c>
      <c r="E41" s="59">
        <f>$C$41*E42</f>
        <v>0</v>
      </c>
      <c r="F41" s="59">
        <f t="shared" ref="F41:G41" si="11">$C$41*F42</f>
        <v>40147.206639900607</v>
      </c>
      <c r="G41" s="165">
        <f t="shared" si="11"/>
        <v>0</v>
      </c>
      <c r="I41" s="138"/>
    </row>
    <row r="42" spans="1:9" ht="13.5" thickBot="1">
      <c r="A42" s="400"/>
      <c r="B42" s="402"/>
      <c r="C42" s="140">
        <f>SUM(D42:G42)</f>
        <v>1</v>
      </c>
      <c r="D42" s="144"/>
      <c r="E42" s="144"/>
      <c r="F42" s="142">
        <v>1</v>
      </c>
      <c r="G42" s="141"/>
      <c r="I42" s="138"/>
    </row>
    <row r="43" spans="1:9">
      <c r="A43" s="399" t="s">
        <v>308</v>
      </c>
      <c r="B43" s="401" t="str">
        <f>'ORÇ. REFORMA'!D216</f>
        <v>INSTALAÇÕES ELÉTRICA</v>
      </c>
      <c r="C43" s="133">
        <f>'ORÇ. REFORMA'!J228</f>
        <v>8654.1213267000003</v>
      </c>
      <c r="D43" s="59">
        <f>$C$43*D44</f>
        <v>0</v>
      </c>
      <c r="E43" s="59">
        <f>$C$43*E44</f>
        <v>0</v>
      </c>
      <c r="F43" s="59">
        <f t="shared" ref="F43:G43" si="12">$C$43*F44</f>
        <v>8654.1213267000003</v>
      </c>
      <c r="G43" s="165">
        <f t="shared" si="12"/>
        <v>0</v>
      </c>
      <c r="I43" s="138"/>
    </row>
    <row r="44" spans="1:9" ht="13.5" thickBot="1">
      <c r="A44" s="400"/>
      <c r="B44" s="402"/>
      <c r="C44" s="140">
        <f>SUM(D44:G44)</f>
        <v>1</v>
      </c>
      <c r="D44" s="144"/>
      <c r="E44" s="144"/>
      <c r="F44" s="136">
        <v>1</v>
      </c>
      <c r="G44" s="143"/>
      <c r="I44" s="138">
        <f>1-C44</f>
        <v>0</v>
      </c>
    </row>
    <row r="45" spans="1:9">
      <c r="A45" s="399" t="s">
        <v>309</v>
      </c>
      <c r="B45" s="401" t="str">
        <f>'ORÇ. REFORMA'!D229</f>
        <v>SERVIÇOS COMPLEMENTARES</v>
      </c>
      <c r="C45" s="133">
        <f>'ORÇ. REFORMA'!J238</f>
        <v>18493.387444408923</v>
      </c>
      <c r="D45" s="59">
        <f>$C$45*D46</f>
        <v>0</v>
      </c>
      <c r="E45" s="59">
        <f>$C$45*E46</f>
        <v>0</v>
      </c>
      <c r="F45" s="59">
        <f t="shared" ref="F45:G45" si="13">$C$45*F46</f>
        <v>18493.387444408923</v>
      </c>
      <c r="G45" s="165">
        <f t="shared" si="13"/>
        <v>0</v>
      </c>
      <c r="I45" s="138"/>
    </row>
    <row r="46" spans="1:9" ht="13.5" thickBot="1">
      <c r="A46" s="400"/>
      <c r="B46" s="402"/>
      <c r="C46" s="140">
        <f>SUM(D46:G46)</f>
        <v>1</v>
      </c>
      <c r="D46" s="144"/>
      <c r="E46" s="144"/>
      <c r="F46" s="136">
        <v>1</v>
      </c>
      <c r="G46" s="143"/>
      <c r="I46" s="138">
        <f>1-C46</f>
        <v>0</v>
      </c>
    </row>
    <row r="47" spans="1:9" ht="19.5" customHeight="1" thickBot="1">
      <c r="A47" s="421" t="s">
        <v>450</v>
      </c>
      <c r="B47" s="422"/>
      <c r="C47" s="422"/>
      <c r="D47" s="422"/>
      <c r="E47" s="422"/>
      <c r="F47" s="422"/>
      <c r="G47" s="423"/>
    </row>
    <row r="48" spans="1:9">
      <c r="A48" s="399" t="s">
        <v>75</v>
      </c>
      <c r="B48" s="401" t="str">
        <f>'ORÇ. REFORMA'!D244</f>
        <v xml:space="preserve">SERVICOS PRELIMINARES                                        </v>
      </c>
      <c r="C48" s="133">
        <f>'ORÇ. REFORMA'!J249</f>
        <v>9436.2021004896014</v>
      </c>
      <c r="D48" s="59">
        <f>$C$48*D49</f>
        <v>0</v>
      </c>
      <c r="E48" s="59">
        <f>$C$48*E49</f>
        <v>0</v>
      </c>
      <c r="F48" s="59">
        <f t="shared" ref="F48:G48" si="14">$C$48*F49</f>
        <v>0</v>
      </c>
      <c r="G48" s="165">
        <f t="shared" si="14"/>
        <v>9436.2021004896014</v>
      </c>
      <c r="I48" s="138"/>
    </row>
    <row r="49" spans="1:9" ht="13.5" thickBot="1">
      <c r="A49" s="400"/>
      <c r="B49" s="402"/>
      <c r="C49" s="140">
        <f>SUM(D49:G49)</f>
        <v>1</v>
      </c>
      <c r="D49" s="144"/>
      <c r="E49" s="144"/>
      <c r="F49" s="144"/>
      <c r="G49" s="137">
        <v>1</v>
      </c>
      <c r="I49" s="138">
        <f>1-C49</f>
        <v>0</v>
      </c>
    </row>
    <row r="50" spans="1:9">
      <c r="A50" s="399" t="s">
        <v>76</v>
      </c>
      <c r="B50" s="401" t="str">
        <f>'ORÇ. REFORMA'!D250</f>
        <v>PASSEIO</v>
      </c>
      <c r="C50" s="133">
        <f>'ORÇ. REFORMA'!J268</f>
        <v>54073.643412490179</v>
      </c>
      <c r="D50" s="59">
        <f>$C$50*D51</f>
        <v>0</v>
      </c>
      <c r="E50" s="59">
        <f>$C$50*E51</f>
        <v>0</v>
      </c>
      <c r="F50" s="59">
        <f t="shared" ref="F50:G50" si="15">$C$50*F51</f>
        <v>0</v>
      </c>
      <c r="G50" s="165">
        <f t="shared" si="15"/>
        <v>54073.643412490179</v>
      </c>
      <c r="I50" s="138"/>
    </row>
    <row r="51" spans="1:9" ht="13.5" thickBot="1">
      <c r="A51" s="400"/>
      <c r="B51" s="402"/>
      <c r="C51" s="140">
        <f>SUM(D51:G51)</f>
        <v>1</v>
      </c>
      <c r="D51" s="144"/>
      <c r="E51" s="144"/>
      <c r="F51" s="142"/>
      <c r="G51" s="137">
        <v>1</v>
      </c>
      <c r="I51" s="138"/>
    </row>
    <row r="52" spans="1:9">
      <c r="A52" s="399" t="s">
        <v>77</v>
      </c>
      <c r="B52" s="401" t="str">
        <f>'ORÇ. REFORMA'!D269</f>
        <v>INSTALAÇÕES ELÉTRICA</v>
      </c>
      <c r="C52" s="133">
        <f>'ORÇ. REFORMA'!J282</f>
        <v>26086.397975880001</v>
      </c>
      <c r="D52" s="59">
        <f>$C$52*D53</f>
        <v>0</v>
      </c>
      <c r="E52" s="59">
        <f>$C$52*E53</f>
        <v>0</v>
      </c>
      <c r="F52" s="59">
        <f t="shared" ref="F52:G52" si="16">$C$52*F53</f>
        <v>0</v>
      </c>
      <c r="G52" s="165">
        <f t="shared" si="16"/>
        <v>26086.397975880001</v>
      </c>
      <c r="I52" s="138"/>
    </row>
    <row r="53" spans="1:9" ht="13.5" thickBot="1">
      <c r="A53" s="400"/>
      <c r="B53" s="402"/>
      <c r="C53" s="140">
        <f>SUM(D53:G53)</f>
        <v>1</v>
      </c>
      <c r="D53" s="144"/>
      <c r="E53" s="144"/>
      <c r="F53" s="144"/>
      <c r="G53" s="137">
        <v>1</v>
      </c>
      <c r="I53" s="138"/>
    </row>
    <row r="54" spans="1:9">
      <c r="A54" s="399" t="s">
        <v>312</v>
      </c>
      <c r="B54" s="401" t="str">
        <f>'ORÇ. REFORMA'!D283</f>
        <v>SERVIÇOS COMPLEMENTARES</v>
      </c>
      <c r="C54" s="133">
        <f>'ORÇ. REFORMA'!J292</f>
        <v>6058.1128018668014</v>
      </c>
      <c r="D54" s="59">
        <f>$C$54*D55</f>
        <v>0</v>
      </c>
      <c r="E54" s="59">
        <f>$C$54*E55</f>
        <v>0</v>
      </c>
      <c r="F54" s="59">
        <f t="shared" ref="F54:G54" si="17">$C$54*F55</f>
        <v>0</v>
      </c>
      <c r="G54" s="165">
        <f t="shared" si="17"/>
        <v>6058.1128018668014</v>
      </c>
      <c r="I54" s="138"/>
    </row>
    <row r="55" spans="1:9" ht="13.5" thickBot="1">
      <c r="A55" s="400"/>
      <c r="B55" s="402"/>
      <c r="C55" s="140">
        <f>SUM(D55:G55)</f>
        <v>1</v>
      </c>
      <c r="D55" s="144"/>
      <c r="E55" s="144"/>
      <c r="F55" s="144"/>
      <c r="G55" s="137">
        <v>1</v>
      </c>
      <c r="I55" s="138"/>
    </row>
    <row r="56" spans="1:9" ht="4.5" customHeight="1" thickBot="1">
      <c r="A56" s="60"/>
      <c r="B56" s="60"/>
      <c r="C56" s="60"/>
      <c r="D56" s="60"/>
      <c r="E56" s="60"/>
      <c r="F56" s="145"/>
      <c r="G56" s="145"/>
    </row>
    <row r="57" spans="1:9" ht="15.75">
      <c r="A57" s="424" t="s">
        <v>126</v>
      </c>
      <c r="B57" s="425"/>
      <c r="C57" s="58">
        <f>C16+C19+C21+C23+C25+C28+C30+C32+C34+C36+C39+C41+C43+C45+C48+C50+C52+C54</f>
        <v>308594.57854552503</v>
      </c>
      <c r="D57" s="58">
        <f>D54+D52+D50+D48+D45+D43+D41+D39+D36+D34+D32+D30+D28+D25+D23+D21+D19+D16</f>
        <v>49335.386777285683</v>
      </c>
      <c r="E57" s="58">
        <f>E54+E52+E50+E48+E45+E43+E41+E39+E36+E34+E32+E30+E28+E25+E23+E21+E19+E16</f>
        <v>85805.639580881063</v>
      </c>
      <c r="F57" s="58">
        <f>F54+F52+F50+F48+F45+F43+F41+F39+F36+F34+F32+F30+F28+F25+F23+F21+F19+F16</f>
        <v>75880.31417390173</v>
      </c>
      <c r="G57" s="58">
        <f>G54+G52+G50+G48+G45+G43+G41+G39+G36+G34+G32+G30+G28+G25+G23+G21+G19+G16</f>
        <v>97573.238013456576</v>
      </c>
    </row>
    <row r="58" spans="1:9" ht="15.75">
      <c r="A58" s="409" t="s">
        <v>127</v>
      </c>
      <c r="B58" s="410"/>
      <c r="C58" s="411"/>
      <c r="D58" s="57">
        <f>D57</f>
        <v>49335.386777285683</v>
      </c>
      <c r="E58" s="57">
        <f>E57+D58</f>
        <v>135141.02635816674</v>
      </c>
      <c r="F58" s="57">
        <f t="shared" ref="F58:G58" si="18">F57+E58</f>
        <v>211021.34053206845</v>
      </c>
      <c r="G58" s="57">
        <f t="shared" si="18"/>
        <v>308594.57854552503</v>
      </c>
    </row>
    <row r="59" spans="1:9" ht="15.75">
      <c r="A59" s="409" t="s">
        <v>128</v>
      </c>
      <c r="B59" s="410"/>
      <c r="C59" s="411"/>
      <c r="D59" s="146">
        <f>D57/$C$57</f>
        <v>0.15987120386176046</v>
      </c>
      <c r="E59" s="146">
        <f>E57/$C$57</f>
        <v>0.27805297158913855</v>
      </c>
      <c r="F59" s="146">
        <f>F57/$C$57</f>
        <v>0.24588997814395364</v>
      </c>
      <c r="G59" s="147">
        <f>G57/$C$57</f>
        <v>0.31618584640514741</v>
      </c>
    </row>
    <row r="60" spans="1:9" ht="16.5" thickBot="1">
      <c r="A60" s="412" t="s">
        <v>129</v>
      </c>
      <c r="B60" s="413"/>
      <c r="C60" s="414"/>
      <c r="D60" s="148">
        <f>D59</f>
        <v>0.15987120386176046</v>
      </c>
      <c r="E60" s="148">
        <f>E59+D60</f>
        <v>0.43792417545089901</v>
      </c>
      <c r="F60" s="148">
        <f t="shared" ref="F60:G60" si="19">F59+E60</f>
        <v>0.68381415359485265</v>
      </c>
      <c r="G60" s="148">
        <f t="shared" si="19"/>
        <v>1</v>
      </c>
    </row>
    <row r="61" spans="1:9">
      <c r="A61" s="415" t="s">
        <v>187</v>
      </c>
      <c r="B61" s="416"/>
      <c r="C61" s="416"/>
      <c r="D61" s="328" t="s">
        <v>105</v>
      </c>
      <c r="E61" s="328"/>
      <c r="F61" s="328"/>
      <c r="G61" s="329"/>
    </row>
    <row r="62" spans="1:9">
      <c r="A62" s="417"/>
      <c r="B62" s="418"/>
      <c r="C62" s="418"/>
      <c r="D62" s="330"/>
      <c r="E62" s="330"/>
      <c r="F62" s="330"/>
      <c r="G62" s="331"/>
    </row>
    <row r="63" spans="1:9">
      <c r="A63" s="417"/>
      <c r="B63" s="418"/>
      <c r="C63" s="418"/>
      <c r="D63" s="330"/>
      <c r="E63" s="330"/>
      <c r="F63" s="330"/>
      <c r="G63" s="331"/>
    </row>
    <row r="64" spans="1:9">
      <c r="A64" s="417"/>
      <c r="B64" s="418"/>
      <c r="C64" s="418"/>
      <c r="D64" s="330"/>
      <c r="E64" s="330"/>
      <c r="F64" s="330"/>
      <c r="G64" s="331"/>
    </row>
    <row r="65" spans="1:7">
      <c r="A65" s="417"/>
      <c r="B65" s="418"/>
      <c r="C65" s="418"/>
      <c r="D65" s="330"/>
      <c r="E65" s="330"/>
      <c r="F65" s="330"/>
      <c r="G65" s="331"/>
    </row>
    <row r="66" spans="1:7" ht="40.5" customHeight="1" thickBot="1">
      <c r="A66" s="419"/>
      <c r="B66" s="420"/>
      <c r="C66" s="420"/>
      <c r="D66" s="332"/>
      <c r="E66" s="332"/>
      <c r="F66" s="332"/>
      <c r="G66" s="333"/>
    </row>
    <row r="69" spans="1:7">
      <c r="F69" s="4">
        <v>246207.37562919999</v>
      </c>
      <c r="G69" s="4">
        <v>297178.60432499996</v>
      </c>
    </row>
    <row r="70" spans="1:7">
      <c r="F70" s="4">
        <f>F69*0.02</f>
        <v>4924.1475125839997</v>
      </c>
    </row>
  </sheetData>
  <mergeCells count="58">
    <mergeCell ref="A47:G47"/>
    <mergeCell ref="A50:A51"/>
    <mergeCell ref="B50:B51"/>
    <mergeCell ref="A52:A53"/>
    <mergeCell ref="B52:B53"/>
    <mergeCell ref="A36:A37"/>
    <mergeCell ref="B36:B37"/>
    <mergeCell ref="A39:A40"/>
    <mergeCell ref="B39:B40"/>
    <mergeCell ref="A41:A42"/>
    <mergeCell ref="B41:B42"/>
    <mergeCell ref="A38:G38"/>
    <mergeCell ref="A27:G27"/>
    <mergeCell ref="A34:A35"/>
    <mergeCell ref="B34:B35"/>
    <mergeCell ref="A30:A31"/>
    <mergeCell ref="B30:B31"/>
    <mergeCell ref="A32:A33"/>
    <mergeCell ref="B32:B33"/>
    <mergeCell ref="A59:C59"/>
    <mergeCell ref="A60:C60"/>
    <mergeCell ref="A61:C66"/>
    <mergeCell ref="D61:G66"/>
    <mergeCell ref="A15:G15"/>
    <mergeCell ref="A18:G18"/>
    <mergeCell ref="A23:A24"/>
    <mergeCell ref="B23:B24"/>
    <mergeCell ref="A57:B57"/>
    <mergeCell ref="A58:C58"/>
    <mergeCell ref="A48:A49"/>
    <mergeCell ref="B48:B49"/>
    <mergeCell ref="A54:A55"/>
    <mergeCell ref="B54:B55"/>
    <mergeCell ref="A19:A20"/>
    <mergeCell ref="B19:B20"/>
    <mergeCell ref="A43:A44"/>
    <mergeCell ref="B43:B44"/>
    <mergeCell ref="A45:A46"/>
    <mergeCell ref="B45:B46"/>
    <mergeCell ref="A8:G8"/>
    <mergeCell ref="A9:A11"/>
    <mergeCell ref="B9:B11"/>
    <mergeCell ref="C9:C11"/>
    <mergeCell ref="A16:A17"/>
    <mergeCell ref="B16:B17"/>
    <mergeCell ref="A21:A22"/>
    <mergeCell ref="B21:B22"/>
    <mergeCell ref="A25:A26"/>
    <mergeCell ref="B25:B26"/>
    <mergeCell ref="A28:A29"/>
    <mergeCell ref="B28:B29"/>
    <mergeCell ref="A1:G1"/>
    <mergeCell ref="A2:G2"/>
    <mergeCell ref="F5:F6"/>
    <mergeCell ref="G5:G6"/>
    <mergeCell ref="A4:E4"/>
    <mergeCell ref="A5:E5"/>
    <mergeCell ref="A6:E6"/>
  </mergeCells>
  <pageMargins left="0.51181102362204722" right="0.51181102362204722" top="0.78740157480314965" bottom="0.78740157480314965" header="0.31496062992125984" footer="0.31496062992125984"/>
  <pageSetup paperSize="9" scale="62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view="pageBreakPreview" topLeftCell="A10" zoomScale="110" zoomScaleSheetLayoutView="110" workbookViewId="0">
      <selection activeCell="D24" sqref="D24"/>
    </sheetView>
  </sheetViews>
  <sheetFormatPr defaultColWidth="30" defaultRowHeight="12.75"/>
  <cols>
    <col min="1" max="2" width="10.140625" style="78" customWidth="1"/>
    <col min="3" max="3" width="30" style="80" customWidth="1"/>
    <col min="4" max="4" width="19.7109375" style="78" customWidth="1"/>
    <col min="5" max="5" width="24" style="78" customWidth="1"/>
    <col min="6" max="248" width="9.140625" style="77" customWidth="1"/>
    <col min="249" max="249" width="10.140625" style="77" customWidth="1"/>
    <col min="250" max="250" width="30" style="77"/>
    <col min="251" max="252" width="10.140625" style="77" customWidth="1"/>
    <col min="253" max="253" width="30" style="77" customWidth="1"/>
    <col min="254" max="255" width="19.7109375" style="77" customWidth="1"/>
    <col min="256" max="256" width="14.7109375" style="77" customWidth="1"/>
    <col min="257" max="504" width="9.140625" style="77" customWidth="1"/>
    <col min="505" max="505" width="10.140625" style="77" customWidth="1"/>
    <col min="506" max="506" width="30" style="77"/>
    <col min="507" max="508" width="10.140625" style="77" customWidth="1"/>
    <col min="509" max="509" width="30" style="77" customWidth="1"/>
    <col min="510" max="511" width="19.7109375" style="77" customWidth="1"/>
    <col min="512" max="512" width="14.7109375" style="77" customWidth="1"/>
    <col min="513" max="760" width="9.140625" style="77" customWidth="1"/>
    <col min="761" max="761" width="10.140625" style="77" customWidth="1"/>
    <col min="762" max="762" width="30" style="77"/>
    <col min="763" max="764" width="10.140625" style="77" customWidth="1"/>
    <col min="765" max="765" width="30" style="77" customWidth="1"/>
    <col min="766" max="767" width="19.7109375" style="77" customWidth="1"/>
    <col min="768" max="768" width="14.7109375" style="77" customWidth="1"/>
    <col min="769" max="1016" width="9.140625" style="77" customWidth="1"/>
    <col min="1017" max="1017" width="10.140625" style="77" customWidth="1"/>
    <col min="1018" max="1018" width="30" style="77"/>
    <col min="1019" max="1020" width="10.140625" style="77" customWidth="1"/>
    <col min="1021" max="1021" width="30" style="77" customWidth="1"/>
    <col min="1022" max="1023" width="19.7109375" style="77" customWidth="1"/>
    <col min="1024" max="1024" width="14.7109375" style="77" customWidth="1"/>
    <col min="1025" max="1272" width="9.140625" style="77" customWidth="1"/>
    <col min="1273" max="1273" width="10.140625" style="77" customWidth="1"/>
    <col min="1274" max="1274" width="30" style="77"/>
    <col min="1275" max="1276" width="10.140625" style="77" customWidth="1"/>
    <col min="1277" max="1277" width="30" style="77" customWidth="1"/>
    <col min="1278" max="1279" width="19.7109375" style="77" customWidth="1"/>
    <col min="1280" max="1280" width="14.7109375" style="77" customWidth="1"/>
    <col min="1281" max="1528" width="9.140625" style="77" customWidth="1"/>
    <col min="1529" max="1529" width="10.140625" style="77" customWidth="1"/>
    <col min="1530" max="1530" width="30" style="77"/>
    <col min="1531" max="1532" width="10.140625" style="77" customWidth="1"/>
    <col min="1533" max="1533" width="30" style="77" customWidth="1"/>
    <col min="1534" max="1535" width="19.7109375" style="77" customWidth="1"/>
    <col min="1536" max="1536" width="14.7109375" style="77" customWidth="1"/>
    <col min="1537" max="1784" width="9.140625" style="77" customWidth="1"/>
    <col min="1785" max="1785" width="10.140625" style="77" customWidth="1"/>
    <col min="1786" max="1786" width="30" style="77"/>
    <col min="1787" max="1788" width="10.140625" style="77" customWidth="1"/>
    <col min="1789" max="1789" width="30" style="77" customWidth="1"/>
    <col min="1790" max="1791" width="19.7109375" style="77" customWidth="1"/>
    <col min="1792" max="1792" width="14.7109375" style="77" customWidth="1"/>
    <col min="1793" max="2040" width="9.140625" style="77" customWidth="1"/>
    <col min="2041" max="2041" width="10.140625" style="77" customWidth="1"/>
    <col min="2042" max="2042" width="30" style="77"/>
    <col min="2043" max="2044" width="10.140625" style="77" customWidth="1"/>
    <col min="2045" max="2045" width="30" style="77" customWidth="1"/>
    <col min="2046" max="2047" width="19.7109375" style="77" customWidth="1"/>
    <col min="2048" max="2048" width="14.7109375" style="77" customWidth="1"/>
    <col min="2049" max="2296" width="9.140625" style="77" customWidth="1"/>
    <col min="2297" max="2297" width="10.140625" style="77" customWidth="1"/>
    <col min="2298" max="2298" width="30" style="77"/>
    <col min="2299" max="2300" width="10.140625" style="77" customWidth="1"/>
    <col min="2301" max="2301" width="30" style="77" customWidth="1"/>
    <col min="2302" max="2303" width="19.7109375" style="77" customWidth="1"/>
    <col min="2304" max="2304" width="14.7109375" style="77" customWidth="1"/>
    <col min="2305" max="2552" width="9.140625" style="77" customWidth="1"/>
    <col min="2553" max="2553" width="10.140625" style="77" customWidth="1"/>
    <col min="2554" max="2554" width="30" style="77"/>
    <col min="2555" max="2556" width="10.140625" style="77" customWidth="1"/>
    <col min="2557" max="2557" width="30" style="77" customWidth="1"/>
    <col min="2558" max="2559" width="19.7109375" style="77" customWidth="1"/>
    <col min="2560" max="2560" width="14.7109375" style="77" customWidth="1"/>
    <col min="2561" max="2808" width="9.140625" style="77" customWidth="1"/>
    <col min="2809" max="2809" width="10.140625" style="77" customWidth="1"/>
    <col min="2810" max="2810" width="30" style="77"/>
    <col min="2811" max="2812" width="10.140625" style="77" customWidth="1"/>
    <col min="2813" max="2813" width="30" style="77" customWidth="1"/>
    <col min="2814" max="2815" width="19.7109375" style="77" customWidth="1"/>
    <col min="2816" max="2816" width="14.7109375" style="77" customWidth="1"/>
    <col min="2817" max="3064" width="9.140625" style="77" customWidth="1"/>
    <col min="3065" max="3065" width="10.140625" style="77" customWidth="1"/>
    <col min="3066" max="3066" width="30" style="77"/>
    <col min="3067" max="3068" width="10.140625" style="77" customWidth="1"/>
    <col min="3069" max="3069" width="30" style="77" customWidth="1"/>
    <col min="3070" max="3071" width="19.7109375" style="77" customWidth="1"/>
    <col min="3072" max="3072" width="14.7109375" style="77" customWidth="1"/>
    <col min="3073" max="3320" width="9.140625" style="77" customWidth="1"/>
    <col min="3321" max="3321" width="10.140625" style="77" customWidth="1"/>
    <col min="3322" max="3322" width="30" style="77"/>
    <col min="3323" max="3324" width="10.140625" style="77" customWidth="1"/>
    <col min="3325" max="3325" width="30" style="77" customWidth="1"/>
    <col min="3326" max="3327" width="19.7109375" style="77" customWidth="1"/>
    <col min="3328" max="3328" width="14.7109375" style="77" customWidth="1"/>
    <col min="3329" max="3576" width="9.140625" style="77" customWidth="1"/>
    <col min="3577" max="3577" width="10.140625" style="77" customWidth="1"/>
    <col min="3578" max="3578" width="30" style="77"/>
    <col min="3579" max="3580" width="10.140625" style="77" customWidth="1"/>
    <col min="3581" max="3581" width="30" style="77" customWidth="1"/>
    <col min="3582" max="3583" width="19.7109375" style="77" customWidth="1"/>
    <col min="3584" max="3584" width="14.7109375" style="77" customWidth="1"/>
    <col min="3585" max="3832" width="9.140625" style="77" customWidth="1"/>
    <col min="3833" max="3833" width="10.140625" style="77" customWidth="1"/>
    <col min="3834" max="3834" width="30" style="77"/>
    <col min="3835" max="3836" width="10.140625" style="77" customWidth="1"/>
    <col min="3837" max="3837" width="30" style="77" customWidth="1"/>
    <col min="3838" max="3839" width="19.7109375" style="77" customWidth="1"/>
    <col min="3840" max="3840" width="14.7109375" style="77" customWidth="1"/>
    <col min="3841" max="4088" width="9.140625" style="77" customWidth="1"/>
    <col min="4089" max="4089" width="10.140625" style="77" customWidth="1"/>
    <col min="4090" max="4090" width="30" style="77"/>
    <col min="4091" max="4092" width="10.140625" style="77" customWidth="1"/>
    <col min="4093" max="4093" width="30" style="77" customWidth="1"/>
    <col min="4094" max="4095" width="19.7109375" style="77" customWidth="1"/>
    <col min="4096" max="4096" width="14.7109375" style="77" customWidth="1"/>
    <col min="4097" max="4344" width="9.140625" style="77" customWidth="1"/>
    <col min="4345" max="4345" width="10.140625" style="77" customWidth="1"/>
    <col min="4346" max="4346" width="30" style="77"/>
    <col min="4347" max="4348" width="10.140625" style="77" customWidth="1"/>
    <col min="4349" max="4349" width="30" style="77" customWidth="1"/>
    <col min="4350" max="4351" width="19.7109375" style="77" customWidth="1"/>
    <col min="4352" max="4352" width="14.7109375" style="77" customWidth="1"/>
    <col min="4353" max="4600" width="9.140625" style="77" customWidth="1"/>
    <col min="4601" max="4601" width="10.140625" style="77" customWidth="1"/>
    <col min="4602" max="4602" width="30" style="77"/>
    <col min="4603" max="4604" width="10.140625" style="77" customWidth="1"/>
    <col min="4605" max="4605" width="30" style="77" customWidth="1"/>
    <col min="4606" max="4607" width="19.7109375" style="77" customWidth="1"/>
    <col min="4608" max="4608" width="14.7109375" style="77" customWidth="1"/>
    <col min="4609" max="4856" width="9.140625" style="77" customWidth="1"/>
    <col min="4857" max="4857" width="10.140625" style="77" customWidth="1"/>
    <col min="4858" max="4858" width="30" style="77"/>
    <col min="4859" max="4860" width="10.140625" style="77" customWidth="1"/>
    <col min="4861" max="4861" width="30" style="77" customWidth="1"/>
    <col min="4862" max="4863" width="19.7109375" style="77" customWidth="1"/>
    <col min="4864" max="4864" width="14.7109375" style="77" customWidth="1"/>
    <col min="4865" max="5112" width="9.140625" style="77" customWidth="1"/>
    <col min="5113" max="5113" width="10.140625" style="77" customWidth="1"/>
    <col min="5114" max="5114" width="30" style="77"/>
    <col min="5115" max="5116" width="10.140625" style="77" customWidth="1"/>
    <col min="5117" max="5117" width="30" style="77" customWidth="1"/>
    <col min="5118" max="5119" width="19.7109375" style="77" customWidth="1"/>
    <col min="5120" max="5120" width="14.7109375" style="77" customWidth="1"/>
    <col min="5121" max="5368" width="9.140625" style="77" customWidth="1"/>
    <col min="5369" max="5369" width="10.140625" style="77" customWidth="1"/>
    <col min="5370" max="5370" width="30" style="77"/>
    <col min="5371" max="5372" width="10.140625" style="77" customWidth="1"/>
    <col min="5373" max="5373" width="30" style="77" customWidth="1"/>
    <col min="5374" max="5375" width="19.7109375" style="77" customWidth="1"/>
    <col min="5376" max="5376" width="14.7109375" style="77" customWidth="1"/>
    <col min="5377" max="5624" width="9.140625" style="77" customWidth="1"/>
    <col min="5625" max="5625" width="10.140625" style="77" customWidth="1"/>
    <col min="5626" max="5626" width="30" style="77"/>
    <col min="5627" max="5628" width="10.140625" style="77" customWidth="1"/>
    <col min="5629" max="5629" width="30" style="77" customWidth="1"/>
    <col min="5630" max="5631" width="19.7109375" style="77" customWidth="1"/>
    <col min="5632" max="5632" width="14.7109375" style="77" customWidth="1"/>
    <col min="5633" max="5880" width="9.140625" style="77" customWidth="1"/>
    <col min="5881" max="5881" width="10.140625" style="77" customWidth="1"/>
    <col min="5882" max="5882" width="30" style="77"/>
    <col min="5883" max="5884" width="10.140625" style="77" customWidth="1"/>
    <col min="5885" max="5885" width="30" style="77" customWidth="1"/>
    <col min="5886" max="5887" width="19.7109375" style="77" customWidth="1"/>
    <col min="5888" max="5888" width="14.7109375" style="77" customWidth="1"/>
    <col min="5889" max="6136" width="9.140625" style="77" customWidth="1"/>
    <col min="6137" max="6137" width="10.140625" style="77" customWidth="1"/>
    <col min="6138" max="6138" width="30" style="77"/>
    <col min="6139" max="6140" width="10.140625" style="77" customWidth="1"/>
    <col min="6141" max="6141" width="30" style="77" customWidth="1"/>
    <col min="6142" max="6143" width="19.7109375" style="77" customWidth="1"/>
    <col min="6144" max="6144" width="14.7109375" style="77" customWidth="1"/>
    <col min="6145" max="6392" width="9.140625" style="77" customWidth="1"/>
    <col min="6393" max="6393" width="10.140625" style="77" customWidth="1"/>
    <col min="6394" max="6394" width="30" style="77"/>
    <col min="6395" max="6396" width="10.140625" style="77" customWidth="1"/>
    <col min="6397" max="6397" width="30" style="77" customWidth="1"/>
    <col min="6398" max="6399" width="19.7109375" style="77" customWidth="1"/>
    <col min="6400" max="6400" width="14.7109375" style="77" customWidth="1"/>
    <col min="6401" max="6648" width="9.140625" style="77" customWidth="1"/>
    <col min="6649" max="6649" width="10.140625" style="77" customWidth="1"/>
    <col min="6650" max="6650" width="30" style="77"/>
    <col min="6651" max="6652" width="10.140625" style="77" customWidth="1"/>
    <col min="6653" max="6653" width="30" style="77" customWidth="1"/>
    <col min="6654" max="6655" width="19.7109375" style="77" customWidth="1"/>
    <col min="6656" max="6656" width="14.7109375" style="77" customWidth="1"/>
    <col min="6657" max="6904" width="9.140625" style="77" customWidth="1"/>
    <col min="6905" max="6905" width="10.140625" style="77" customWidth="1"/>
    <col min="6906" max="6906" width="30" style="77"/>
    <col min="6907" max="6908" width="10.140625" style="77" customWidth="1"/>
    <col min="6909" max="6909" width="30" style="77" customWidth="1"/>
    <col min="6910" max="6911" width="19.7109375" style="77" customWidth="1"/>
    <col min="6912" max="6912" width="14.7109375" style="77" customWidth="1"/>
    <col min="6913" max="7160" width="9.140625" style="77" customWidth="1"/>
    <col min="7161" max="7161" width="10.140625" style="77" customWidth="1"/>
    <col min="7162" max="7162" width="30" style="77"/>
    <col min="7163" max="7164" width="10.140625" style="77" customWidth="1"/>
    <col min="7165" max="7165" width="30" style="77" customWidth="1"/>
    <col min="7166" max="7167" width="19.7109375" style="77" customWidth="1"/>
    <col min="7168" max="7168" width="14.7109375" style="77" customWidth="1"/>
    <col min="7169" max="7416" width="9.140625" style="77" customWidth="1"/>
    <col min="7417" max="7417" width="10.140625" style="77" customWidth="1"/>
    <col min="7418" max="7418" width="30" style="77"/>
    <col min="7419" max="7420" width="10.140625" style="77" customWidth="1"/>
    <col min="7421" max="7421" width="30" style="77" customWidth="1"/>
    <col min="7422" max="7423" width="19.7109375" style="77" customWidth="1"/>
    <col min="7424" max="7424" width="14.7109375" style="77" customWidth="1"/>
    <col min="7425" max="7672" width="9.140625" style="77" customWidth="1"/>
    <col min="7673" max="7673" width="10.140625" style="77" customWidth="1"/>
    <col min="7674" max="7674" width="30" style="77"/>
    <col min="7675" max="7676" width="10.140625" style="77" customWidth="1"/>
    <col min="7677" max="7677" width="30" style="77" customWidth="1"/>
    <col min="7678" max="7679" width="19.7109375" style="77" customWidth="1"/>
    <col min="7680" max="7680" width="14.7109375" style="77" customWidth="1"/>
    <col min="7681" max="7928" width="9.140625" style="77" customWidth="1"/>
    <col min="7929" max="7929" width="10.140625" style="77" customWidth="1"/>
    <col min="7930" max="7930" width="30" style="77"/>
    <col min="7931" max="7932" width="10.140625" style="77" customWidth="1"/>
    <col min="7933" max="7933" width="30" style="77" customWidth="1"/>
    <col min="7934" max="7935" width="19.7109375" style="77" customWidth="1"/>
    <col min="7936" max="7936" width="14.7109375" style="77" customWidth="1"/>
    <col min="7937" max="8184" width="9.140625" style="77" customWidth="1"/>
    <col min="8185" max="8185" width="10.140625" style="77" customWidth="1"/>
    <col min="8186" max="8186" width="30" style="77"/>
    <col min="8187" max="8188" width="10.140625" style="77" customWidth="1"/>
    <col min="8189" max="8189" width="30" style="77" customWidth="1"/>
    <col min="8190" max="8191" width="19.7109375" style="77" customWidth="1"/>
    <col min="8192" max="8192" width="14.7109375" style="77" customWidth="1"/>
    <col min="8193" max="8440" width="9.140625" style="77" customWidth="1"/>
    <col min="8441" max="8441" width="10.140625" style="77" customWidth="1"/>
    <col min="8442" max="8442" width="30" style="77"/>
    <col min="8443" max="8444" width="10.140625" style="77" customWidth="1"/>
    <col min="8445" max="8445" width="30" style="77" customWidth="1"/>
    <col min="8446" max="8447" width="19.7109375" style="77" customWidth="1"/>
    <col min="8448" max="8448" width="14.7109375" style="77" customWidth="1"/>
    <col min="8449" max="8696" width="9.140625" style="77" customWidth="1"/>
    <col min="8697" max="8697" width="10.140625" style="77" customWidth="1"/>
    <col min="8698" max="8698" width="30" style="77"/>
    <col min="8699" max="8700" width="10.140625" style="77" customWidth="1"/>
    <col min="8701" max="8701" width="30" style="77" customWidth="1"/>
    <col min="8702" max="8703" width="19.7109375" style="77" customWidth="1"/>
    <col min="8704" max="8704" width="14.7109375" style="77" customWidth="1"/>
    <col min="8705" max="8952" width="9.140625" style="77" customWidth="1"/>
    <col min="8953" max="8953" width="10.140625" style="77" customWidth="1"/>
    <col min="8954" max="8954" width="30" style="77"/>
    <col min="8955" max="8956" width="10.140625" style="77" customWidth="1"/>
    <col min="8957" max="8957" width="30" style="77" customWidth="1"/>
    <col min="8958" max="8959" width="19.7109375" style="77" customWidth="1"/>
    <col min="8960" max="8960" width="14.7109375" style="77" customWidth="1"/>
    <col min="8961" max="9208" width="9.140625" style="77" customWidth="1"/>
    <col min="9209" max="9209" width="10.140625" style="77" customWidth="1"/>
    <col min="9210" max="9210" width="30" style="77"/>
    <col min="9211" max="9212" width="10.140625" style="77" customWidth="1"/>
    <col min="9213" max="9213" width="30" style="77" customWidth="1"/>
    <col min="9214" max="9215" width="19.7109375" style="77" customWidth="1"/>
    <col min="9216" max="9216" width="14.7109375" style="77" customWidth="1"/>
    <col min="9217" max="9464" width="9.140625" style="77" customWidth="1"/>
    <col min="9465" max="9465" width="10.140625" style="77" customWidth="1"/>
    <col min="9466" max="9466" width="30" style="77"/>
    <col min="9467" max="9468" width="10.140625" style="77" customWidth="1"/>
    <col min="9469" max="9469" width="30" style="77" customWidth="1"/>
    <col min="9470" max="9471" width="19.7109375" style="77" customWidth="1"/>
    <col min="9472" max="9472" width="14.7109375" style="77" customWidth="1"/>
    <col min="9473" max="9720" width="9.140625" style="77" customWidth="1"/>
    <col min="9721" max="9721" width="10.140625" style="77" customWidth="1"/>
    <col min="9722" max="9722" width="30" style="77"/>
    <col min="9723" max="9724" width="10.140625" style="77" customWidth="1"/>
    <col min="9725" max="9725" width="30" style="77" customWidth="1"/>
    <col min="9726" max="9727" width="19.7109375" style="77" customWidth="1"/>
    <col min="9728" max="9728" width="14.7109375" style="77" customWidth="1"/>
    <col min="9729" max="9976" width="9.140625" style="77" customWidth="1"/>
    <col min="9977" max="9977" width="10.140625" style="77" customWidth="1"/>
    <col min="9978" max="9978" width="30" style="77"/>
    <col min="9979" max="9980" width="10.140625" style="77" customWidth="1"/>
    <col min="9981" max="9981" width="30" style="77" customWidth="1"/>
    <col min="9982" max="9983" width="19.7109375" style="77" customWidth="1"/>
    <col min="9984" max="9984" width="14.7109375" style="77" customWidth="1"/>
    <col min="9985" max="10232" width="9.140625" style="77" customWidth="1"/>
    <col min="10233" max="10233" width="10.140625" style="77" customWidth="1"/>
    <col min="10234" max="10234" width="30" style="77"/>
    <col min="10235" max="10236" width="10.140625" style="77" customWidth="1"/>
    <col min="10237" max="10237" width="30" style="77" customWidth="1"/>
    <col min="10238" max="10239" width="19.7109375" style="77" customWidth="1"/>
    <col min="10240" max="10240" width="14.7109375" style="77" customWidth="1"/>
    <col min="10241" max="10488" width="9.140625" style="77" customWidth="1"/>
    <col min="10489" max="10489" width="10.140625" style="77" customWidth="1"/>
    <col min="10490" max="10490" width="30" style="77"/>
    <col min="10491" max="10492" width="10.140625" style="77" customWidth="1"/>
    <col min="10493" max="10493" width="30" style="77" customWidth="1"/>
    <col min="10494" max="10495" width="19.7109375" style="77" customWidth="1"/>
    <col min="10496" max="10496" width="14.7109375" style="77" customWidth="1"/>
    <col min="10497" max="10744" width="9.140625" style="77" customWidth="1"/>
    <col min="10745" max="10745" width="10.140625" style="77" customWidth="1"/>
    <col min="10746" max="10746" width="30" style="77"/>
    <col min="10747" max="10748" width="10.140625" style="77" customWidth="1"/>
    <col min="10749" max="10749" width="30" style="77" customWidth="1"/>
    <col min="10750" max="10751" width="19.7109375" style="77" customWidth="1"/>
    <col min="10752" max="10752" width="14.7109375" style="77" customWidth="1"/>
    <col min="10753" max="11000" width="9.140625" style="77" customWidth="1"/>
    <col min="11001" max="11001" width="10.140625" style="77" customWidth="1"/>
    <col min="11002" max="11002" width="30" style="77"/>
    <col min="11003" max="11004" width="10.140625" style="77" customWidth="1"/>
    <col min="11005" max="11005" width="30" style="77" customWidth="1"/>
    <col min="11006" max="11007" width="19.7109375" style="77" customWidth="1"/>
    <col min="11008" max="11008" width="14.7109375" style="77" customWidth="1"/>
    <col min="11009" max="11256" width="9.140625" style="77" customWidth="1"/>
    <col min="11257" max="11257" width="10.140625" style="77" customWidth="1"/>
    <col min="11258" max="11258" width="30" style="77"/>
    <col min="11259" max="11260" width="10.140625" style="77" customWidth="1"/>
    <col min="11261" max="11261" width="30" style="77" customWidth="1"/>
    <col min="11262" max="11263" width="19.7109375" style="77" customWidth="1"/>
    <col min="11264" max="11264" width="14.7109375" style="77" customWidth="1"/>
    <col min="11265" max="11512" width="9.140625" style="77" customWidth="1"/>
    <col min="11513" max="11513" width="10.140625" style="77" customWidth="1"/>
    <col min="11514" max="11514" width="30" style="77"/>
    <col min="11515" max="11516" width="10.140625" style="77" customWidth="1"/>
    <col min="11517" max="11517" width="30" style="77" customWidth="1"/>
    <col min="11518" max="11519" width="19.7109375" style="77" customWidth="1"/>
    <col min="11520" max="11520" width="14.7109375" style="77" customWidth="1"/>
    <col min="11521" max="11768" width="9.140625" style="77" customWidth="1"/>
    <col min="11769" max="11769" width="10.140625" style="77" customWidth="1"/>
    <col min="11770" max="11770" width="30" style="77"/>
    <col min="11771" max="11772" width="10.140625" style="77" customWidth="1"/>
    <col min="11773" max="11773" width="30" style="77" customWidth="1"/>
    <col min="11774" max="11775" width="19.7109375" style="77" customWidth="1"/>
    <col min="11776" max="11776" width="14.7109375" style="77" customWidth="1"/>
    <col min="11777" max="12024" width="9.140625" style="77" customWidth="1"/>
    <col min="12025" max="12025" width="10.140625" style="77" customWidth="1"/>
    <col min="12026" max="12026" width="30" style="77"/>
    <col min="12027" max="12028" width="10.140625" style="77" customWidth="1"/>
    <col min="12029" max="12029" width="30" style="77" customWidth="1"/>
    <col min="12030" max="12031" width="19.7109375" style="77" customWidth="1"/>
    <col min="12032" max="12032" width="14.7109375" style="77" customWidth="1"/>
    <col min="12033" max="12280" width="9.140625" style="77" customWidth="1"/>
    <col min="12281" max="12281" width="10.140625" style="77" customWidth="1"/>
    <col min="12282" max="12282" width="30" style="77"/>
    <col min="12283" max="12284" width="10.140625" style="77" customWidth="1"/>
    <col min="12285" max="12285" width="30" style="77" customWidth="1"/>
    <col min="12286" max="12287" width="19.7109375" style="77" customWidth="1"/>
    <col min="12288" max="12288" width="14.7109375" style="77" customWidth="1"/>
    <col min="12289" max="12536" width="9.140625" style="77" customWidth="1"/>
    <col min="12537" max="12537" width="10.140625" style="77" customWidth="1"/>
    <col min="12538" max="12538" width="30" style="77"/>
    <col min="12539" max="12540" width="10.140625" style="77" customWidth="1"/>
    <col min="12541" max="12541" width="30" style="77" customWidth="1"/>
    <col min="12542" max="12543" width="19.7109375" style="77" customWidth="1"/>
    <col min="12544" max="12544" width="14.7109375" style="77" customWidth="1"/>
    <col min="12545" max="12792" width="9.140625" style="77" customWidth="1"/>
    <col min="12793" max="12793" width="10.140625" style="77" customWidth="1"/>
    <col min="12794" max="12794" width="30" style="77"/>
    <col min="12795" max="12796" width="10.140625" style="77" customWidth="1"/>
    <col min="12797" max="12797" width="30" style="77" customWidth="1"/>
    <col min="12798" max="12799" width="19.7109375" style="77" customWidth="1"/>
    <col min="12800" max="12800" width="14.7109375" style="77" customWidth="1"/>
    <col min="12801" max="13048" width="9.140625" style="77" customWidth="1"/>
    <col min="13049" max="13049" width="10.140625" style="77" customWidth="1"/>
    <col min="13050" max="13050" width="30" style="77"/>
    <col min="13051" max="13052" width="10.140625" style="77" customWidth="1"/>
    <col min="13053" max="13053" width="30" style="77" customWidth="1"/>
    <col min="13054" max="13055" width="19.7109375" style="77" customWidth="1"/>
    <col min="13056" max="13056" width="14.7109375" style="77" customWidth="1"/>
    <col min="13057" max="13304" width="9.140625" style="77" customWidth="1"/>
    <col min="13305" max="13305" width="10.140625" style="77" customWidth="1"/>
    <col min="13306" max="13306" width="30" style="77"/>
    <col min="13307" max="13308" width="10.140625" style="77" customWidth="1"/>
    <col min="13309" max="13309" width="30" style="77" customWidth="1"/>
    <col min="13310" max="13311" width="19.7109375" style="77" customWidth="1"/>
    <col min="13312" max="13312" width="14.7109375" style="77" customWidth="1"/>
    <col min="13313" max="13560" width="9.140625" style="77" customWidth="1"/>
    <col min="13561" max="13561" width="10.140625" style="77" customWidth="1"/>
    <col min="13562" max="13562" width="30" style="77"/>
    <col min="13563" max="13564" width="10.140625" style="77" customWidth="1"/>
    <col min="13565" max="13565" width="30" style="77" customWidth="1"/>
    <col min="13566" max="13567" width="19.7109375" style="77" customWidth="1"/>
    <col min="13568" max="13568" width="14.7109375" style="77" customWidth="1"/>
    <col min="13569" max="13816" width="9.140625" style="77" customWidth="1"/>
    <col min="13817" max="13817" width="10.140625" style="77" customWidth="1"/>
    <col min="13818" max="13818" width="30" style="77"/>
    <col min="13819" max="13820" width="10.140625" style="77" customWidth="1"/>
    <col min="13821" max="13821" width="30" style="77" customWidth="1"/>
    <col min="13822" max="13823" width="19.7109375" style="77" customWidth="1"/>
    <col min="13824" max="13824" width="14.7109375" style="77" customWidth="1"/>
    <col min="13825" max="14072" width="9.140625" style="77" customWidth="1"/>
    <col min="14073" max="14073" width="10.140625" style="77" customWidth="1"/>
    <col min="14074" max="14074" width="30" style="77"/>
    <col min="14075" max="14076" width="10.140625" style="77" customWidth="1"/>
    <col min="14077" max="14077" width="30" style="77" customWidth="1"/>
    <col min="14078" max="14079" width="19.7109375" style="77" customWidth="1"/>
    <col min="14080" max="14080" width="14.7109375" style="77" customWidth="1"/>
    <col min="14081" max="14328" width="9.140625" style="77" customWidth="1"/>
    <col min="14329" max="14329" width="10.140625" style="77" customWidth="1"/>
    <col min="14330" max="14330" width="30" style="77"/>
    <col min="14331" max="14332" width="10.140625" style="77" customWidth="1"/>
    <col min="14333" max="14333" width="30" style="77" customWidth="1"/>
    <col min="14334" max="14335" width="19.7109375" style="77" customWidth="1"/>
    <col min="14336" max="14336" width="14.7109375" style="77" customWidth="1"/>
    <col min="14337" max="14584" width="9.140625" style="77" customWidth="1"/>
    <col min="14585" max="14585" width="10.140625" style="77" customWidth="1"/>
    <col min="14586" max="14586" width="30" style="77"/>
    <col min="14587" max="14588" width="10.140625" style="77" customWidth="1"/>
    <col min="14589" max="14589" width="30" style="77" customWidth="1"/>
    <col min="14590" max="14591" width="19.7109375" style="77" customWidth="1"/>
    <col min="14592" max="14592" width="14.7109375" style="77" customWidth="1"/>
    <col min="14593" max="14840" width="9.140625" style="77" customWidth="1"/>
    <col min="14841" max="14841" width="10.140625" style="77" customWidth="1"/>
    <col min="14842" max="14842" width="30" style="77"/>
    <col min="14843" max="14844" width="10.140625" style="77" customWidth="1"/>
    <col min="14845" max="14845" width="30" style="77" customWidth="1"/>
    <col min="14846" max="14847" width="19.7109375" style="77" customWidth="1"/>
    <col min="14848" max="14848" width="14.7109375" style="77" customWidth="1"/>
    <col min="14849" max="15096" width="9.140625" style="77" customWidth="1"/>
    <col min="15097" max="15097" width="10.140625" style="77" customWidth="1"/>
    <col min="15098" max="15098" width="30" style="77"/>
    <col min="15099" max="15100" width="10.140625" style="77" customWidth="1"/>
    <col min="15101" max="15101" width="30" style="77" customWidth="1"/>
    <col min="15102" max="15103" width="19.7109375" style="77" customWidth="1"/>
    <col min="15104" max="15104" width="14.7109375" style="77" customWidth="1"/>
    <col min="15105" max="15352" width="9.140625" style="77" customWidth="1"/>
    <col min="15353" max="15353" width="10.140625" style="77" customWidth="1"/>
    <col min="15354" max="15354" width="30" style="77"/>
    <col min="15355" max="15356" width="10.140625" style="77" customWidth="1"/>
    <col min="15357" max="15357" width="30" style="77" customWidth="1"/>
    <col min="15358" max="15359" width="19.7109375" style="77" customWidth="1"/>
    <col min="15360" max="15360" width="14.7109375" style="77" customWidth="1"/>
    <col min="15361" max="15608" width="9.140625" style="77" customWidth="1"/>
    <col min="15609" max="15609" width="10.140625" style="77" customWidth="1"/>
    <col min="15610" max="15610" width="30" style="77"/>
    <col min="15611" max="15612" width="10.140625" style="77" customWidth="1"/>
    <col min="15613" max="15613" width="30" style="77" customWidth="1"/>
    <col min="15614" max="15615" width="19.7109375" style="77" customWidth="1"/>
    <col min="15616" max="15616" width="14.7109375" style="77" customWidth="1"/>
    <col min="15617" max="15864" width="9.140625" style="77" customWidth="1"/>
    <col min="15865" max="15865" width="10.140625" style="77" customWidth="1"/>
    <col min="15866" max="15866" width="30" style="77"/>
    <col min="15867" max="15868" width="10.140625" style="77" customWidth="1"/>
    <col min="15869" max="15869" width="30" style="77" customWidth="1"/>
    <col min="15870" max="15871" width="19.7109375" style="77" customWidth="1"/>
    <col min="15872" max="15872" width="14.7109375" style="77" customWidth="1"/>
    <col min="15873" max="16120" width="9.140625" style="77" customWidth="1"/>
    <col min="16121" max="16121" width="10.140625" style="77" customWidth="1"/>
    <col min="16122" max="16122" width="30" style="77"/>
    <col min="16123" max="16124" width="10.140625" style="77" customWidth="1"/>
    <col min="16125" max="16125" width="30" style="77" customWidth="1"/>
    <col min="16126" max="16127" width="19.7109375" style="77" customWidth="1"/>
    <col min="16128" max="16128" width="14.7109375" style="77" customWidth="1"/>
    <col min="16129" max="16376" width="9.140625" style="77" customWidth="1"/>
    <col min="16377" max="16377" width="10.140625" style="77" customWidth="1"/>
    <col min="16378" max="16384" width="30" style="77"/>
  </cols>
  <sheetData>
    <row r="1" spans="1:5">
      <c r="A1" s="428" t="s">
        <v>55</v>
      </c>
      <c r="B1" s="428"/>
      <c r="C1" s="428"/>
      <c r="D1" s="428"/>
      <c r="E1" s="428"/>
    </row>
    <row r="2" spans="1:5" ht="18">
      <c r="A2" s="429" t="s">
        <v>177</v>
      </c>
      <c r="B2" s="429"/>
      <c r="C2" s="429"/>
      <c r="D2" s="429"/>
      <c r="E2" s="429"/>
    </row>
    <row r="3" spans="1:5" ht="8.25" customHeight="1" thickBot="1">
      <c r="C3" s="78"/>
    </row>
    <row r="4" spans="1:5" ht="28.5" customHeight="1">
      <c r="A4" s="350" t="s">
        <v>459</v>
      </c>
      <c r="B4" s="307"/>
      <c r="C4" s="351"/>
      <c r="D4" s="351"/>
      <c r="E4" s="430"/>
    </row>
    <row r="5" spans="1:5" ht="12.75" customHeight="1">
      <c r="A5" s="431" t="s">
        <v>458</v>
      </c>
      <c r="B5" s="432"/>
      <c r="C5" s="433"/>
      <c r="D5" s="433"/>
      <c r="E5" s="434"/>
    </row>
    <row r="6" spans="1:5">
      <c r="A6" s="435" t="s">
        <v>754</v>
      </c>
      <c r="B6" s="436"/>
      <c r="C6" s="436"/>
      <c r="D6" s="436"/>
      <c r="E6" s="432"/>
    </row>
    <row r="7" spans="1:5" ht="6.75" customHeight="1" thickBot="1">
      <c r="A7" s="79"/>
      <c r="B7" s="79"/>
      <c r="C7" s="79"/>
      <c r="D7" s="79"/>
      <c r="E7" s="79"/>
    </row>
    <row r="8" spans="1:5" ht="18.75" thickBot="1">
      <c r="A8" s="426" t="s">
        <v>178</v>
      </c>
      <c r="B8" s="427"/>
      <c r="C8" s="427"/>
      <c r="D8" s="427"/>
      <c r="E8" s="427"/>
    </row>
    <row r="9" spans="1:5" ht="6" customHeight="1" thickBot="1">
      <c r="A9" s="178"/>
      <c r="B9" s="178"/>
      <c r="C9" s="178"/>
      <c r="D9" s="178"/>
      <c r="E9" s="178"/>
    </row>
    <row r="10" spans="1:5" ht="27" customHeight="1">
      <c r="A10" s="439" t="s">
        <v>681</v>
      </c>
      <c r="B10" s="440"/>
      <c r="C10" s="441"/>
      <c r="D10" s="441"/>
      <c r="E10" s="442"/>
    </row>
    <row r="11" spans="1:5" ht="27" customHeight="1">
      <c r="A11" s="443" t="s">
        <v>682</v>
      </c>
      <c r="B11" s="444"/>
      <c r="C11" s="445"/>
      <c r="D11" s="445"/>
      <c r="E11" s="446"/>
    </row>
    <row r="12" spans="1:5" ht="13.5" thickBot="1">
      <c r="A12" s="447" t="s">
        <v>683</v>
      </c>
      <c r="B12" s="448"/>
      <c r="C12" s="449"/>
      <c r="D12" s="449"/>
      <c r="E12" s="450"/>
    </row>
    <row r="13" spans="1:5" ht="15" customHeight="1" thickBot="1">
      <c r="A13" s="179"/>
      <c r="B13" s="179"/>
      <c r="C13" s="179"/>
      <c r="D13" s="179"/>
      <c r="E13" s="179"/>
    </row>
    <row r="14" spans="1:5" ht="12.75" customHeight="1">
      <c r="A14" s="451" t="s">
        <v>684</v>
      </c>
      <c r="B14" s="452"/>
      <c r="C14" s="452"/>
      <c r="D14" s="180" t="s">
        <v>685</v>
      </c>
      <c r="E14" s="181" t="s">
        <v>686</v>
      </c>
    </row>
    <row r="15" spans="1:5" ht="5.25" customHeight="1">
      <c r="A15" s="182"/>
      <c r="B15" s="179"/>
      <c r="C15" s="179"/>
      <c r="D15" s="179"/>
      <c r="E15" s="183"/>
    </row>
    <row r="16" spans="1:5" ht="12.75" customHeight="1">
      <c r="A16" s="437" t="s">
        <v>180</v>
      </c>
      <c r="B16" s="438"/>
      <c r="C16" s="438"/>
      <c r="D16" s="184" t="s">
        <v>179</v>
      </c>
      <c r="E16" s="185">
        <v>3.7999999999999999E-2</v>
      </c>
    </row>
    <row r="17" spans="1:5" ht="12.75" customHeight="1">
      <c r="A17" s="437" t="s">
        <v>181</v>
      </c>
      <c r="B17" s="438"/>
      <c r="C17" s="438"/>
      <c r="D17" s="184" t="s">
        <v>687</v>
      </c>
      <c r="E17" s="185">
        <v>3.2000000000000002E-3</v>
      </c>
    </row>
    <row r="18" spans="1:5" ht="12.75" customHeight="1">
      <c r="A18" s="437" t="s">
        <v>688</v>
      </c>
      <c r="B18" s="438"/>
      <c r="C18" s="438"/>
      <c r="D18" s="184" t="s">
        <v>182</v>
      </c>
      <c r="E18" s="185">
        <v>5.0000000000000001E-3</v>
      </c>
    </row>
    <row r="19" spans="1:5" ht="12.75" customHeight="1">
      <c r="A19" s="437" t="s">
        <v>184</v>
      </c>
      <c r="B19" s="438"/>
      <c r="C19" s="438"/>
      <c r="D19" s="184" t="s">
        <v>183</v>
      </c>
      <c r="E19" s="185">
        <v>1.0200000000000001E-2</v>
      </c>
    </row>
    <row r="20" spans="1:5" ht="12.75" customHeight="1">
      <c r="A20" s="437" t="s">
        <v>186</v>
      </c>
      <c r="B20" s="438"/>
      <c r="C20" s="438"/>
      <c r="D20" s="184" t="s">
        <v>185</v>
      </c>
      <c r="E20" s="185">
        <v>6.6400000000000001E-2</v>
      </c>
    </row>
    <row r="21" spans="1:5" ht="12.75" customHeight="1">
      <c r="A21" s="437" t="s">
        <v>689</v>
      </c>
      <c r="B21" s="438"/>
      <c r="C21" s="438"/>
      <c r="D21" s="184" t="s">
        <v>690</v>
      </c>
      <c r="E21" s="185">
        <v>3.6499999999999998E-2</v>
      </c>
    </row>
    <row r="22" spans="1:5" ht="12.75" customHeight="1">
      <c r="A22" s="437" t="s">
        <v>691</v>
      </c>
      <c r="B22" s="438"/>
      <c r="C22" s="438"/>
      <c r="D22" s="184" t="s">
        <v>692</v>
      </c>
      <c r="E22" s="185">
        <v>2.5000000000000001E-2</v>
      </c>
    </row>
    <row r="23" spans="1:5" ht="12.75" customHeight="1">
      <c r="A23" s="437" t="s">
        <v>693</v>
      </c>
      <c r="B23" s="438"/>
      <c r="C23" s="438"/>
      <c r="D23" s="184" t="s">
        <v>694</v>
      </c>
      <c r="E23" s="185">
        <v>0</v>
      </c>
    </row>
    <row r="24" spans="1:5" ht="12.75" customHeight="1">
      <c r="A24" s="437" t="s">
        <v>695</v>
      </c>
      <c r="B24" s="438"/>
      <c r="C24" s="438"/>
      <c r="D24" s="184" t="s">
        <v>696</v>
      </c>
      <c r="E24" s="185">
        <v>0.2009</v>
      </c>
    </row>
    <row r="25" spans="1:5" ht="12.75" customHeight="1" thickBot="1">
      <c r="A25" s="471" t="s">
        <v>697</v>
      </c>
      <c r="B25" s="472"/>
      <c r="C25" s="472"/>
      <c r="D25" s="186" t="s">
        <v>698</v>
      </c>
      <c r="E25" s="187">
        <v>0.2009</v>
      </c>
    </row>
    <row r="26" spans="1:5" ht="12.75" customHeight="1">
      <c r="A26" s="179"/>
      <c r="B26" s="179"/>
      <c r="C26" s="179"/>
      <c r="D26" s="179"/>
      <c r="E26" s="179"/>
    </row>
    <row r="27" spans="1:5" ht="12.75" customHeight="1">
      <c r="A27" s="179"/>
      <c r="B27" s="179"/>
      <c r="C27" s="179"/>
      <c r="D27" s="179"/>
      <c r="E27" s="179"/>
    </row>
    <row r="28" spans="1:5" ht="12.75" customHeight="1">
      <c r="A28" s="473" t="s">
        <v>699</v>
      </c>
      <c r="B28" s="473"/>
      <c r="C28" s="473"/>
      <c r="D28" s="473"/>
      <c r="E28" s="473"/>
    </row>
    <row r="29" spans="1:5" ht="7.5" customHeight="1">
      <c r="A29" s="188"/>
      <c r="B29" s="188"/>
      <c r="C29" s="188"/>
      <c r="D29" s="188"/>
      <c r="E29" s="188"/>
    </row>
    <row r="30" spans="1:5" ht="12.75" customHeight="1">
      <c r="A30" s="474" t="s">
        <v>700</v>
      </c>
      <c r="B30" s="474"/>
      <c r="C30" s="474"/>
      <c r="D30" s="474"/>
      <c r="E30" s="474"/>
    </row>
    <row r="31" spans="1:5" ht="12.75" customHeight="1">
      <c r="A31" s="474" t="s">
        <v>701</v>
      </c>
      <c r="B31" s="474"/>
      <c r="C31" s="474"/>
      <c r="D31" s="474"/>
      <c r="E31" s="474"/>
    </row>
    <row r="32" spans="1:5" ht="12.75" customHeight="1" thickBot="1">
      <c r="A32" s="179"/>
      <c r="B32" s="179"/>
      <c r="C32" s="179"/>
      <c r="D32" s="179"/>
      <c r="E32" s="179"/>
    </row>
    <row r="33" spans="1:5" ht="37.5" customHeight="1">
      <c r="A33" s="475" t="s">
        <v>702</v>
      </c>
      <c r="B33" s="476"/>
      <c r="C33" s="476"/>
      <c r="D33" s="476"/>
      <c r="E33" s="477"/>
    </row>
    <row r="34" spans="1:5" ht="6" customHeight="1">
      <c r="A34" s="182"/>
      <c r="B34" s="179"/>
      <c r="C34" s="179"/>
      <c r="D34" s="179"/>
      <c r="E34" s="189"/>
    </row>
    <row r="35" spans="1:5" ht="40.5" customHeight="1" thickBot="1">
      <c r="A35" s="453" t="s">
        <v>703</v>
      </c>
      <c r="B35" s="454"/>
      <c r="C35" s="454"/>
      <c r="D35" s="454"/>
      <c r="E35" s="455"/>
    </row>
    <row r="36" spans="1:5" ht="5.25" customHeight="1" thickBot="1">
      <c r="A36" s="190"/>
      <c r="B36" s="190"/>
      <c r="C36" s="190"/>
      <c r="D36" s="190"/>
      <c r="E36" s="190"/>
    </row>
    <row r="37" spans="1:5">
      <c r="A37" s="456" t="s">
        <v>187</v>
      </c>
      <c r="B37" s="457"/>
      <c r="C37" s="458"/>
      <c r="D37" s="465" t="s">
        <v>105</v>
      </c>
      <c r="E37" s="466"/>
    </row>
    <row r="38" spans="1:5">
      <c r="A38" s="459"/>
      <c r="B38" s="460"/>
      <c r="C38" s="461"/>
      <c r="D38" s="467"/>
      <c r="E38" s="468"/>
    </row>
    <row r="39" spans="1:5">
      <c r="A39" s="459"/>
      <c r="B39" s="460"/>
      <c r="C39" s="461"/>
      <c r="D39" s="467"/>
      <c r="E39" s="468"/>
    </row>
    <row r="40" spans="1:5">
      <c r="A40" s="459"/>
      <c r="B40" s="460"/>
      <c r="C40" s="461"/>
      <c r="D40" s="467"/>
      <c r="E40" s="468"/>
    </row>
    <row r="41" spans="1:5">
      <c r="A41" s="459"/>
      <c r="B41" s="460"/>
      <c r="C41" s="461"/>
      <c r="D41" s="467"/>
      <c r="E41" s="468"/>
    </row>
    <row r="42" spans="1:5" ht="13.5" thickBot="1">
      <c r="A42" s="462"/>
      <c r="B42" s="463"/>
      <c r="C42" s="464"/>
      <c r="D42" s="469"/>
      <c r="E42" s="470"/>
    </row>
  </sheetData>
  <mergeCells count="27">
    <mergeCell ref="A35:E35"/>
    <mergeCell ref="A37:C42"/>
    <mergeCell ref="D37:E42"/>
    <mergeCell ref="A24:C24"/>
    <mergeCell ref="A25:C25"/>
    <mergeCell ref="A28:E28"/>
    <mergeCell ref="A30:E30"/>
    <mergeCell ref="A31:E31"/>
    <mergeCell ref="A33:E33"/>
    <mergeCell ref="A23:C23"/>
    <mergeCell ref="A10:E10"/>
    <mergeCell ref="A11:E11"/>
    <mergeCell ref="A12:E12"/>
    <mergeCell ref="A14:C14"/>
    <mergeCell ref="A16:C16"/>
    <mergeCell ref="A17:C17"/>
    <mergeCell ref="A18:C18"/>
    <mergeCell ref="A19:C19"/>
    <mergeCell ref="A20:C20"/>
    <mergeCell ref="A21:C21"/>
    <mergeCell ref="A22:C22"/>
    <mergeCell ref="A8:E8"/>
    <mergeCell ref="A1:E1"/>
    <mergeCell ref="A2:E2"/>
    <mergeCell ref="A4:E4"/>
    <mergeCell ref="A5:E5"/>
    <mergeCell ref="A6:E6"/>
  </mergeCells>
  <printOptions horizontalCentered="1"/>
  <pageMargins left="0.78740157480314965" right="0.19685039370078741" top="0.78740157480314965" bottom="0.39370078740157483" header="0.31496062992125984" footer="0.31496062992125984"/>
  <pageSetup paperSize="9" scale="9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7</vt:i4>
      </vt:variant>
    </vt:vector>
  </HeadingPairs>
  <TitlesOfParts>
    <vt:vector size="12" baseType="lpstr">
      <vt:lpstr>ORÇ. REFORMA</vt:lpstr>
      <vt:lpstr>ORÇAMENTO</vt:lpstr>
      <vt:lpstr>COMPOSIÇÕES - REFORMAS</vt:lpstr>
      <vt:lpstr>CRON. MÓD. 01 AO 06</vt:lpstr>
      <vt:lpstr>BDI (2)</vt:lpstr>
      <vt:lpstr>'BDI (2)'!Area_de_impressao</vt:lpstr>
      <vt:lpstr>'COMPOSIÇÕES - REFORMAS'!Area_de_impressao</vt:lpstr>
      <vt:lpstr>'CRON. MÓD. 01 AO 06'!Area_de_impressao</vt:lpstr>
      <vt:lpstr>'ORÇ. REFORMA'!Area_de_impressao</vt:lpstr>
      <vt:lpstr>ORÇAMENTO!Area_de_impressao</vt:lpstr>
      <vt:lpstr>'ORÇ. REFORMA'!Titulos_de_impressao</vt:lpstr>
      <vt:lpstr>ORÇAMENTO!Titulos_de_impressao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PedroNordt</dc:creator>
  <cp:lastModifiedBy>Neto</cp:lastModifiedBy>
  <cp:lastPrinted>2018-08-10T16:14:18Z</cp:lastPrinted>
  <dcterms:created xsi:type="dcterms:W3CDTF">2002-04-24T18:08:19Z</dcterms:created>
  <dcterms:modified xsi:type="dcterms:W3CDTF">2019-09-24T15:20:51Z</dcterms:modified>
</cp:coreProperties>
</file>